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Z:\SLMarket\B2B Marketing\1. Documentation Library (Intermediary)\T numbers (TMW)\T1203\"/>
    </mc:Choice>
  </mc:AlternateContent>
  <xr:revisionPtr revIDLastSave="0" documentId="8_{F0374011-D24F-4E14-8A15-800F80EAF6CC}" xr6:coauthVersionLast="47" xr6:coauthVersionMax="47" xr10:uidLastSave="{00000000-0000-0000-0000-000000000000}"/>
  <bookViews>
    <workbookView xWindow="-110" yWindow="-110" windowWidth="19420" windowHeight="10300" activeTab="1" xr2:uid="{986BAD46-81AC-4792-A7DC-48D51CA5F319}"/>
  </bookViews>
  <sheets>
    <sheet name="Single Account FA " sheetId="1" r:id="rId1"/>
    <sheet name="Multiple Account FA" sheetId="8" r:id="rId2"/>
    <sheet name="SA Validation" sheetId="6" state="hidden" r:id="rId3"/>
    <sheet name="SA Stress Rate (ML)" sheetId="7" state="hidden" r:id="rId4"/>
    <sheet name="SA Stress Rate (FA)" sheetId="2" state="hidden" r:id="rId5"/>
    <sheet name="MA Validation" sheetId="9" state="hidden" r:id="rId6"/>
    <sheet name="MA Stress Rate (ML1)" sheetId="10" state="hidden" r:id="rId7"/>
    <sheet name="MA Stress Rate (ML2)" sheetId="15" state="hidden" r:id="rId8"/>
    <sheet name="MA Stress Rate (ML3)" sheetId="16" state="hidden" r:id="rId9"/>
    <sheet name="MA Stress Rate (ML4)" sheetId="17" state="hidden" r:id="rId10"/>
    <sheet name="MA Stress Rate (FA)" sheetId="11" state="hidden" r:id="rId11"/>
    <sheet name="ICR" sheetId="3" state="hidden" r:id="rId12"/>
    <sheet name="Property Cap" sheetId="4" state="hidden" r:id="rId13"/>
    <sheet name="Exposure Cap" sheetId="5" state="hidden" r:id="rId14"/>
  </sheets>
  <definedNames>
    <definedName name="_xlnm._FilterDatabase" localSheetId="10" hidden="1">'MA Stress Rate (FA)'!$A$1:$F$31</definedName>
    <definedName name="_xlnm._FilterDatabase" localSheetId="6" hidden="1">'MA Stress Rate (ML1)'!$A$1:$F$31</definedName>
    <definedName name="_xlnm._FilterDatabase" localSheetId="7" hidden="1">'MA Stress Rate (ML2)'!$A$1:$F$19</definedName>
    <definedName name="_xlnm._FilterDatabase" localSheetId="8" hidden="1">'MA Stress Rate (ML3)'!$A$1:$F$19</definedName>
    <definedName name="_xlnm._FilterDatabase" localSheetId="9" hidden="1">'MA Stress Rate (ML4)'!$A$1:$F$19</definedName>
    <definedName name="_xlnm._FilterDatabase" localSheetId="4" hidden="1">'SA Stress Rate (FA)'!$A$1:$F$31</definedName>
    <definedName name="_xlnm._FilterDatabase" localSheetId="3" hidden="1">'SA Stress Rate (ML)'!$A$1:$F$31</definedName>
    <definedName name="_xlnm.Print_Area" localSheetId="1">'Multiple Account FA'!$A$1:$M$44</definedName>
    <definedName name="_xlnm.Print_Area" localSheetId="0">'Single Account FA '!$A$1:$M$26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1" l="1"/>
  <c r="F22" i="11"/>
  <c r="F16" i="11"/>
  <c r="F10" i="11"/>
  <c r="F4" i="11"/>
  <c r="F31" i="17"/>
  <c r="F30" i="17"/>
  <c r="F29" i="17"/>
  <c r="F28" i="17"/>
  <c r="F27" i="17"/>
  <c r="F26" i="17"/>
  <c r="F25" i="17"/>
  <c r="F24" i="17"/>
  <c r="F23" i="17"/>
  <c r="F22" i="17"/>
  <c r="F21" i="17"/>
  <c r="F20" i="17"/>
  <c r="F19" i="17"/>
  <c r="F18" i="17"/>
  <c r="F17" i="17"/>
  <c r="F16" i="17"/>
  <c r="F15" i="17"/>
  <c r="F14" i="17"/>
  <c r="F13" i="17"/>
  <c r="F12" i="17"/>
  <c r="F11" i="17"/>
  <c r="F10" i="17"/>
  <c r="F9" i="17"/>
  <c r="F8" i="17"/>
  <c r="F7" i="17"/>
  <c r="F6" i="17"/>
  <c r="F5" i="17"/>
  <c r="F4" i="17"/>
  <c r="F3" i="17"/>
  <c r="F2" i="17"/>
  <c r="F31" i="16"/>
  <c r="F30" i="16"/>
  <c r="F29" i="16"/>
  <c r="F28" i="16"/>
  <c r="F27" i="16"/>
  <c r="F26" i="16"/>
  <c r="F25" i="16"/>
  <c r="F24" i="16"/>
  <c r="F23" i="16"/>
  <c r="F22" i="16"/>
  <c r="F21" i="16"/>
  <c r="F20" i="16"/>
  <c r="F19" i="16"/>
  <c r="F18" i="16"/>
  <c r="F17" i="16"/>
  <c r="F16" i="16"/>
  <c r="F15" i="16"/>
  <c r="F14" i="16"/>
  <c r="F13" i="16"/>
  <c r="F12" i="16"/>
  <c r="F11" i="16"/>
  <c r="F10" i="16"/>
  <c r="F9" i="16"/>
  <c r="F8" i="16"/>
  <c r="F7" i="16"/>
  <c r="F6" i="16"/>
  <c r="F5" i="16"/>
  <c r="F4" i="16"/>
  <c r="F3" i="16"/>
  <c r="F2" i="16"/>
  <c r="F31" i="15"/>
  <c r="F30" i="15"/>
  <c r="F29" i="15"/>
  <c r="F28" i="15"/>
  <c r="F27" i="15"/>
  <c r="F26" i="15"/>
  <c r="F25" i="15"/>
  <c r="F24" i="15"/>
  <c r="F23" i="15"/>
  <c r="F22" i="15"/>
  <c r="F21" i="15"/>
  <c r="F20" i="15"/>
  <c r="F19" i="15"/>
  <c r="F18" i="15"/>
  <c r="F17" i="15"/>
  <c r="F16" i="15"/>
  <c r="F15" i="15"/>
  <c r="F14" i="15"/>
  <c r="F13" i="15"/>
  <c r="F12" i="15"/>
  <c r="F11" i="15"/>
  <c r="F10" i="15"/>
  <c r="F9" i="15"/>
  <c r="F8" i="15"/>
  <c r="F7" i="15"/>
  <c r="F6" i="15"/>
  <c r="F5" i="15"/>
  <c r="F4" i="15"/>
  <c r="F3" i="15"/>
  <c r="F2" i="15"/>
  <c r="F31" i="2"/>
  <c r="F30" i="2"/>
  <c r="F29" i="2"/>
  <c r="F28" i="2"/>
  <c r="F27" i="2"/>
  <c r="F26" i="2"/>
  <c r="F25" i="2"/>
  <c r="F24" i="2"/>
  <c r="F23" i="2"/>
  <c r="F22" i="2"/>
  <c r="F21" i="2"/>
  <c r="F20" i="2"/>
  <c r="F19" i="2"/>
  <c r="F18" i="2"/>
  <c r="F17" i="2"/>
  <c r="F16" i="2"/>
  <c r="F15" i="2"/>
  <c r="F14" i="2"/>
  <c r="F13" i="2"/>
  <c r="F12" i="2"/>
  <c r="F11" i="2"/>
  <c r="F10" i="2"/>
  <c r="F9" i="2"/>
  <c r="F8" i="2"/>
  <c r="F7" i="2"/>
  <c r="F6" i="2"/>
  <c r="F5" i="2"/>
  <c r="F4" i="2"/>
  <c r="F3" i="2"/>
  <c r="F2" i="2"/>
  <c r="F22" i="7"/>
  <c r="F31" i="11" l="1"/>
  <c r="F30" i="11"/>
  <c r="F29" i="11"/>
  <c r="F27" i="11"/>
  <c r="F26" i="11"/>
  <c r="F25" i="11"/>
  <c r="F24" i="11"/>
  <c r="F23" i="11"/>
  <c r="F21" i="11"/>
  <c r="F20" i="11"/>
  <c r="F19" i="11"/>
  <c r="F18" i="11"/>
  <c r="F17" i="11"/>
  <c r="F15" i="11"/>
  <c r="F14" i="11"/>
  <c r="F13" i="11"/>
  <c r="F12" i="11"/>
  <c r="F11" i="11"/>
  <c r="F9" i="11"/>
  <c r="F8" i="11"/>
  <c r="F6" i="11"/>
  <c r="F3" i="11"/>
  <c r="E31" i="11"/>
  <c r="E30" i="11"/>
  <c r="E29" i="11"/>
  <c r="E28" i="11"/>
  <c r="E27" i="11"/>
  <c r="E26" i="11"/>
  <c r="E25" i="11"/>
  <c r="E24" i="11"/>
  <c r="E23" i="11"/>
  <c r="E22" i="11"/>
  <c r="E21" i="11"/>
  <c r="E20" i="11"/>
  <c r="E19" i="11"/>
  <c r="E18" i="11"/>
  <c r="E17" i="11"/>
  <c r="E16" i="11"/>
  <c r="E15" i="11"/>
  <c r="E14" i="11"/>
  <c r="E13" i="11"/>
  <c r="E12" i="11"/>
  <c r="E11" i="11"/>
  <c r="E10" i="11"/>
  <c r="E9" i="11"/>
  <c r="E8" i="11"/>
  <c r="E7" i="11"/>
  <c r="E6" i="11"/>
  <c r="E5" i="11"/>
  <c r="E3" i="11"/>
  <c r="E2" i="11"/>
  <c r="C31" i="11"/>
  <c r="C30" i="11"/>
  <c r="C29" i="11"/>
  <c r="C28" i="11"/>
  <c r="C27" i="11"/>
  <c r="C26" i="11"/>
  <c r="C25" i="11"/>
  <c r="C24" i="11"/>
  <c r="C23" i="11"/>
  <c r="C22" i="11"/>
  <c r="C21" i="11"/>
  <c r="C20" i="11"/>
  <c r="C19" i="11"/>
  <c r="C18" i="11"/>
  <c r="C17" i="11"/>
  <c r="C16" i="11"/>
  <c r="C15" i="11"/>
  <c r="C14" i="11"/>
  <c r="C13" i="11"/>
  <c r="C12" i="11"/>
  <c r="C11" i="11"/>
  <c r="C10" i="11"/>
  <c r="C9" i="11"/>
  <c r="C8" i="11"/>
  <c r="C6" i="11"/>
  <c r="C3" i="11"/>
  <c r="A31" i="11"/>
  <c r="A30" i="11"/>
  <c r="A29" i="11"/>
  <c r="A28" i="11"/>
  <c r="A27" i="11"/>
  <c r="A26" i="11"/>
  <c r="A25" i="11"/>
  <c r="A24" i="11"/>
  <c r="A23" i="11"/>
  <c r="A22" i="11"/>
  <c r="A21" i="11"/>
  <c r="A19" i="11"/>
  <c r="A18" i="11"/>
  <c r="A17" i="11"/>
  <c r="A16" i="11"/>
  <c r="A15" i="11"/>
  <c r="A14" i="11"/>
  <c r="A13" i="11"/>
  <c r="A12" i="11"/>
  <c r="A11" i="11"/>
  <c r="A10" i="11"/>
  <c r="A9" i="11"/>
  <c r="A8" i="11"/>
  <c r="A7" i="11"/>
  <c r="A6" i="11"/>
  <c r="A5" i="11"/>
  <c r="A4" i="11"/>
  <c r="A3" i="11"/>
  <c r="D31" i="11"/>
  <c r="D30" i="11"/>
  <c r="D29" i="11"/>
  <c r="D28" i="11"/>
  <c r="D27" i="11"/>
  <c r="D26" i="11"/>
  <c r="D25" i="11"/>
  <c r="D24" i="11"/>
  <c r="D23" i="11"/>
  <c r="D22" i="11"/>
  <c r="D21" i="11"/>
  <c r="D20" i="11"/>
  <c r="D19" i="11"/>
  <c r="D18" i="11"/>
  <c r="D17" i="11"/>
  <c r="D16" i="11"/>
  <c r="D15" i="11"/>
  <c r="D14" i="11"/>
  <c r="D13" i="11"/>
  <c r="D12" i="11"/>
  <c r="D11" i="11"/>
  <c r="D10" i="11"/>
  <c r="D9" i="11"/>
  <c r="D8" i="11"/>
  <c r="D7" i="11"/>
  <c r="D6" i="11"/>
  <c r="D3" i="11"/>
  <c r="D2" i="11"/>
  <c r="D31" i="17"/>
  <c r="C31" i="17"/>
  <c r="A31" i="17"/>
  <c r="E31" i="17" s="1"/>
  <c r="D30" i="17"/>
  <c r="C30" i="17"/>
  <c r="A30" i="17"/>
  <c r="E30" i="17" s="1"/>
  <c r="D29" i="17"/>
  <c r="C29" i="17"/>
  <c r="E29" i="17" s="1"/>
  <c r="A29" i="17"/>
  <c r="D28" i="17"/>
  <c r="C28" i="17"/>
  <c r="A28" i="17"/>
  <c r="E28" i="17" s="1"/>
  <c r="D27" i="17"/>
  <c r="C27" i="17"/>
  <c r="A27" i="17"/>
  <c r="E27" i="17" s="1"/>
  <c r="D26" i="17"/>
  <c r="E26" i="17" s="1"/>
  <c r="C26" i="17"/>
  <c r="A26" i="17"/>
  <c r="D25" i="17"/>
  <c r="C25" i="17"/>
  <c r="A25" i="17"/>
  <c r="E25" i="17" s="1"/>
  <c r="D24" i="17"/>
  <c r="C24" i="17"/>
  <c r="E24" i="17" s="1"/>
  <c r="A24" i="17"/>
  <c r="E23" i="17"/>
  <c r="D23" i="17"/>
  <c r="C23" i="17"/>
  <c r="A23" i="17"/>
  <c r="D22" i="17"/>
  <c r="C22" i="17"/>
  <c r="A22" i="17"/>
  <c r="E22" i="17" s="1"/>
  <c r="D21" i="17"/>
  <c r="E21" i="17" s="1"/>
  <c r="C21" i="17"/>
  <c r="A21" i="17"/>
  <c r="D20" i="17"/>
  <c r="C20" i="17"/>
  <c r="A20" i="17"/>
  <c r="E20" i="17" s="1"/>
  <c r="D19" i="17"/>
  <c r="C19" i="17"/>
  <c r="A19" i="17"/>
  <c r="E19" i="17" s="1"/>
  <c r="E18" i="17"/>
  <c r="D18" i="17"/>
  <c r="C18" i="17"/>
  <c r="A18" i="17"/>
  <c r="D17" i="17"/>
  <c r="C17" i="17"/>
  <c r="A17" i="17"/>
  <c r="E17" i="17" s="1"/>
  <c r="D16" i="17"/>
  <c r="C16" i="17"/>
  <c r="A16" i="17"/>
  <c r="E16" i="17" s="1"/>
  <c r="D15" i="17"/>
  <c r="C15" i="17"/>
  <c r="E15" i="17" s="1"/>
  <c r="A15" i="17"/>
  <c r="D14" i="17"/>
  <c r="C14" i="17"/>
  <c r="A14" i="17"/>
  <c r="E14" i="17" s="1"/>
  <c r="D13" i="17"/>
  <c r="C13" i="17"/>
  <c r="A13" i="17"/>
  <c r="E13" i="17" s="1"/>
  <c r="D12" i="17"/>
  <c r="E12" i="17" s="1"/>
  <c r="C12" i="17"/>
  <c r="A12" i="17"/>
  <c r="D11" i="17"/>
  <c r="C11" i="17"/>
  <c r="A11" i="17"/>
  <c r="E11" i="17" s="1"/>
  <c r="D10" i="17"/>
  <c r="C10" i="17"/>
  <c r="E10" i="17" s="1"/>
  <c r="A10" i="17"/>
  <c r="E9" i="17"/>
  <c r="D9" i="17"/>
  <c r="C9" i="17"/>
  <c r="A9" i="17"/>
  <c r="D8" i="17"/>
  <c r="C8" i="17"/>
  <c r="A8" i="17"/>
  <c r="E8" i="17" s="1"/>
  <c r="D7" i="17"/>
  <c r="E7" i="17" s="1"/>
  <c r="C7" i="17"/>
  <c r="A7" i="17"/>
  <c r="D6" i="17"/>
  <c r="C6" i="17"/>
  <c r="A6" i="17"/>
  <c r="E6" i="17" s="1"/>
  <c r="D5" i="17"/>
  <c r="C5" i="17"/>
  <c r="A5" i="17"/>
  <c r="E5" i="17" s="1"/>
  <c r="D4" i="17"/>
  <c r="C4" i="17"/>
  <c r="A4" i="17"/>
  <c r="E4" i="17" s="1"/>
  <c r="D3" i="17"/>
  <c r="C3" i="17"/>
  <c r="A3" i="17"/>
  <c r="E3" i="17" s="1"/>
  <c r="D2" i="17"/>
  <c r="C2" i="17"/>
  <c r="A2" i="17"/>
  <c r="E2" i="17" s="1"/>
  <c r="D31" i="16"/>
  <c r="C31" i="16"/>
  <c r="A31" i="16"/>
  <c r="E31" i="16" s="1"/>
  <c r="D30" i="16"/>
  <c r="C30" i="16"/>
  <c r="A30" i="16"/>
  <c r="E30" i="16" s="1"/>
  <c r="D29" i="16"/>
  <c r="C29" i="16"/>
  <c r="E29" i="16" s="1"/>
  <c r="A29" i="16"/>
  <c r="D28" i="16"/>
  <c r="C28" i="16"/>
  <c r="A28" i="16"/>
  <c r="E28" i="16" s="1"/>
  <c r="D27" i="16"/>
  <c r="C27" i="16"/>
  <c r="A27" i="16"/>
  <c r="E27" i="16" s="1"/>
  <c r="D26" i="16"/>
  <c r="E26" i="16" s="1"/>
  <c r="C26" i="16"/>
  <c r="A26" i="16"/>
  <c r="D25" i="16"/>
  <c r="C25" i="16"/>
  <c r="A25" i="16"/>
  <c r="E25" i="16" s="1"/>
  <c r="D24" i="16"/>
  <c r="C24" i="16"/>
  <c r="A24" i="16"/>
  <c r="E24" i="16" s="1"/>
  <c r="E23" i="16"/>
  <c r="D23" i="16"/>
  <c r="C23" i="16"/>
  <c r="A23" i="16"/>
  <c r="D22" i="16"/>
  <c r="C22" i="16"/>
  <c r="A22" i="16"/>
  <c r="E22" i="16" s="1"/>
  <c r="D21" i="16"/>
  <c r="C21" i="16"/>
  <c r="A21" i="16"/>
  <c r="E21" i="16" s="1"/>
  <c r="D20" i="16"/>
  <c r="C20" i="16"/>
  <c r="A20" i="16"/>
  <c r="E20" i="16" s="1"/>
  <c r="D19" i="16"/>
  <c r="C19" i="16"/>
  <c r="A19" i="16"/>
  <c r="E19" i="16" s="1"/>
  <c r="D18" i="16"/>
  <c r="C18" i="16"/>
  <c r="A18" i="16"/>
  <c r="E18" i="16" s="1"/>
  <c r="D17" i="16"/>
  <c r="C17" i="16"/>
  <c r="A17" i="16"/>
  <c r="E17" i="16" s="1"/>
  <c r="D16" i="16"/>
  <c r="C16" i="16"/>
  <c r="A16" i="16"/>
  <c r="E16" i="16" s="1"/>
  <c r="D15" i="16"/>
  <c r="C15" i="16"/>
  <c r="E15" i="16" s="1"/>
  <c r="A15" i="16"/>
  <c r="D14" i="16"/>
  <c r="C14" i="16"/>
  <c r="A14" i="16"/>
  <c r="E14" i="16" s="1"/>
  <c r="D13" i="16"/>
  <c r="C13" i="16"/>
  <c r="A13" i="16"/>
  <c r="E13" i="16" s="1"/>
  <c r="D12" i="16"/>
  <c r="E12" i="16" s="1"/>
  <c r="C12" i="16"/>
  <c r="A12" i="16"/>
  <c r="D11" i="16"/>
  <c r="C11" i="16"/>
  <c r="A11" i="16"/>
  <c r="E11" i="16" s="1"/>
  <c r="D10" i="16"/>
  <c r="C10" i="16"/>
  <c r="A10" i="16"/>
  <c r="E10" i="16" s="1"/>
  <c r="E9" i="16"/>
  <c r="D9" i="16"/>
  <c r="C9" i="16"/>
  <c r="A9" i="16"/>
  <c r="D8" i="16"/>
  <c r="C8" i="16"/>
  <c r="A8" i="16"/>
  <c r="E8" i="16" s="1"/>
  <c r="D7" i="16"/>
  <c r="C7" i="16"/>
  <c r="A7" i="16"/>
  <c r="E7" i="16" s="1"/>
  <c r="D6" i="16"/>
  <c r="C6" i="16"/>
  <c r="A6" i="16"/>
  <c r="E6" i="16" s="1"/>
  <c r="D5" i="16"/>
  <c r="C5" i="16"/>
  <c r="A5" i="16"/>
  <c r="E5" i="16" s="1"/>
  <c r="D4" i="16"/>
  <c r="C4" i="16"/>
  <c r="A4" i="16"/>
  <c r="E4" i="16" s="1"/>
  <c r="D3" i="16"/>
  <c r="C3" i="16"/>
  <c r="A3" i="16"/>
  <c r="E3" i="16" s="1"/>
  <c r="D2" i="16"/>
  <c r="C2" i="16"/>
  <c r="A2" i="16"/>
  <c r="E2" i="16" s="1"/>
  <c r="D31" i="15"/>
  <c r="C31" i="15"/>
  <c r="A31" i="15"/>
  <c r="E31" i="15" s="1"/>
  <c r="D30" i="15"/>
  <c r="C30" i="15"/>
  <c r="A30" i="15"/>
  <c r="E30" i="15" s="1"/>
  <c r="D29" i="15"/>
  <c r="C29" i="15"/>
  <c r="E29" i="15" s="1"/>
  <c r="A29" i="15"/>
  <c r="D28" i="15"/>
  <c r="C28" i="15"/>
  <c r="A28" i="15"/>
  <c r="E28" i="15" s="1"/>
  <c r="D27" i="15"/>
  <c r="C27" i="15"/>
  <c r="A27" i="15"/>
  <c r="E27" i="15" s="1"/>
  <c r="D26" i="15"/>
  <c r="E26" i="15" s="1"/>
  <c r="C26" i="15"/>
  <c r="A26" i="15"/>
  <c r="D25" i="15"/>
  <c r="C25" i="15"/>
  <c r="A25" i="15"/>
  <c r="E25" i="15" s="1"/>
  <c r="D24" i="15"/>
  <c r="C24" i="15"/>
  <c r="A24" i="15"/>
  <c r="E24" i="15" s="1"/>
  <c r="E23" i="15"/>
  <c r="D23" i="15"/>
  <c r="C23" i="15"/>
  <c r="A23" i="15"/>
  <c r="D22" i="15"/>
  <c r="C22" i="15"/>
  <c r="A22" i="15"/>
  <c r="E22" i="15" s="1"/>
  <c r="D21" i="15"/>
  <c r="C21" i="15"/>
  <c r="A21" i="15"/>
  <c r="E21" i="15" s="1"/>
  <c r="D20" i="15"/>
  <c r="C20" i="15"/>
  <c r="A20" i="15"/>
  <c r="E20" i="15" s="1"/>
  <c r="D19" i="15"/>
  <c r="C19" i="15"/>
  <c r="A19" i="15"/>
  <c r="E19" i="15" s="1"/>
  <c r="D18" i="15"/>
  <c r="C18" i="15"/>
  <c r="A18" i="15"/>
  <c r="E18" i="15" s="1"/>
  <c r="D17" i="15"/>
  <c r="C17" i="15"/>
  <c r="A17" i="15"/>
  <c r="E17" i="15" s="1"/>
  <c r="D16" i="15"/>
  <c r="C16" i="15"/>
  <c r="A16" i="15"/>
  <c r="E16" i="15" s="1"/>
  <c r="D15" i="15"/>
  <c r="C15" i="15"/>
  <c r="E15" i="15" s="1"/>
  <c r="A15" i="15"/>
  <c r="D14" i="15"/>
  <c r="C14" i="15"/>
  <c r="A14" i="15"/>
  <c r="E14" i="15" s="1"/>
  <c r="D13" i="15"/>
  <c r="C13" i="15"/>
  <c r="A13" i="15"/>
  <c r="E13" i="15" s="1"/>
  <c r="D12" i="15"/>
  <c r="E12" i="15" s="1"/>
  <c r="C12" i="15"/>
  <c r="A12" i="15"/>
  <c r="D11" i="15"/>
  <c r="C11" i="15"/>
  <c r="A11" i="15"/>
  <c r="E11" i="15" s="1"/>
  <c r="D10" i="15"/>
  <c r="C10" i="15"/>
  <c r="A10" i="15"/>
  <c r="E10" i="15" s="1"/>
  <c r="E9" i="15"/>
  <c r="D9" i="15"/>
  <c r="C9" i="15"/>
  <c r="A9" i="15"/>
  <c r="D8" i="15"/>
  <c r="C8" i="15"/>
  <c r="A8" i="15"/>
  <c r="E8" i="15" s="1"/>
  <c r="D7" i="15"/>
  <c r="C7" i="15"/>
  <c r="A7" i="15"/>
  <c r="E7" i="15" s="1"/>
  <c r="D6" i="15"/>
  <c r="C6" i="15"/>
  <c r="A6" i="15"/>
  <c r="E6" i="15" s="1"/>
  <c r="D5" i="15"/>
  <c r="C5" i="15"/>
  <c r="A5" i="15"/>
  <c r="E5" i="15" s="1"/>
  <c r="D4" i="15"/>
  <c r="C4" i="15"/>
  <c r="A4" i="15"/>
  <c r="E4" i="15" s="1"/>
  <c r="D3" i="15"/>
  <c r="C3" i="15"/>
  <c r="A3" i="15"/>
  <c r="E3" i="15" s="1"/>
  <c r="D2" i="15"/>
  <c r="C2" i="15"/>
  <c r="A2" i="15"/>
  <c r="E2" i="15" s="1"/>
  <c r="A30" i="10"/>
  <c r="A29" i="10"/>
  <c r="E29" i="10" s="1"/>
  <c r="A28" i="10"/>
  <c r="A27" i="10"/>
  <c r="C30" i="10"/>
  <c r="E30" i="10" s="1"/>
  <c r="C28" i="10"/>
  <c r="E28" i="10" s="1"/>
  <c r="C27" i="10"/>
  <c r="D31" i="10"/>
  <c r="D30" i="10"/>
  <c r="D29" i="10"/>
  <c r="D28" i="10"/>
  <c r="D27" i="10"/>
  <c r="D26" i="10"/>
  <c r="E31" i="10"/>
  <c r="E26" i="10"/>
  <c r="F28" i="10"/>
  <c r="F30" i="10"/>
  <c r="F27" i="10"/>
  <c r="A24" i="10"/>
  <c r="A22" i="10"/>
  <c r="A21" i="10"/>
  <c r="C24" i="10"/>
  <c r="C22" i="10"/>
  <c r="C21" i="10"/>
  <c r="D25" i="10"/>
  <c r="D24" i="10"/>
  <c r="D23" i="10"/>
  <c r="D22" i="10"/>
  <c r="D21" i="10"/>
  <c r="D20" i="10"/>
  <c r="F24" i="10"/>
  <c r="F21" i="10"/>
  <c r="F22" i="10"/>
  <c r="A23" i="10"/>
  <c r="A18" i="10"/>
  <c r="A15" i="10"/>
  <c r="C15" i="10"/>
  <c r="C18" i="10"/>
  <c r="D19" i="10"/>
  <c r="D18" i="10"/>
  <c r="D15" i="10"/>
  <c r="D14" i="10"/>
  <c r="F18" i="10"/>
  <c r="F15" i="10"/>
  <c r="A12" i="10"/>
  <c r="A11" i="10"/>
  <c r="A10" i="10"/>
  <c r="A9" i="10"/>
  <c r="C12" i="10"/>
  <c r="C9" i="10"/>
  <c r="D13" i="10"/>
  <c r="D12" i="10"/>
  <c r="D9" i="10"/>
  <c r="D8" i="10"/>
  <c r="F9" i="10"/>
  <c r="F12" i="10"/>
  <c r="A6" i="10"/>
  <c r="A5" i="10"/>
  <c r="A3" i="10"/>
  <c r="F3" i="10"/>
  <c r="F6" i="10"/>
  <c r="C6" i="10"/>
  <c r="C3" i="10"/>
  <c r="D3" i="10"/>
  <c r="D2" i="10"/>
  <c r="D7" i="10"/>
  <c r="D6" i="10"/>
  <c r="E27" i="10" l="1"/>
  <c r="E21" i="10"/>
  <c r="E24" i="10"/>
  <c r="E22" i="10"/>
  <c r="E18" i="10"/>
  <c r="E15" i="10"/>
  <c r="E12" i="10"/>
  <c r="E9" i="10"/>
  <c r="E3" i="10"/>
  <c r="E6" i="10"/>
  <c r="F14" i="7"/>
  <c r="F8" i="7"/>
  <c r="F2" i="7"/>
  <c r="D31" i="2"/>
  <c r="C31" i="2"/>
  <c r="E31" i="2" s="1"/>
  <c r="D30" i="2"/>
  <c r="C30" i="2"/>
  <c r="E30" i="2" s="1"/>
  <c r="D29" i="2"/>
  <c r="E29" i="2" s="1"/>
  <c r="C29" i="2"/>
  <c r="E28" i="2"/>
  <c r="D28" i="2"/>
  <c r="C28" i="2"/>
  <c r="D27" i="2"/>
  <c r="C27" i="2"/>
  <c r="E27" i="2" s="1"/>
  <c r="D26" i="2"/>
  <c r="C26" i="2"/>
  <c r="E26" i="2" s="1"/>
  <c r="D25" i="2"/>
  <c r="C25" i="2"/>
  <c r="E25" i="2" s="1"/>
  <c r="D24" i="2"/>
  <c r="C24" i="2"/>
  <c r="E24" i="2" s="1"/>
  <c r="D23" i="2"/>
  <c r="C23" i="2"/>
  <c r="E23" i="2" s="1"/>
  <c r="D22" i="2"/>
  <c r="E22" i="2" s="1"/>
  <c r="C22" i="2"/>
  <c r="E21" i="2"/>
  <c r="D21" i="2"/>
  <c r="C21" i="2"/>
  <c r="D20" i="2"/>
  <c r="C20" i="2"/>
  <c r="A20" i="2"/>
  <c r="E20" i="2" s="1"/>
  <c r="D19" i="2"/>
  <c r="C19" i="2"/>
  <c r="E19" i="2" s="1"/>
  <c r="A19" i="2"/>
  <c r="E18" i="2"/>
  <c r="D18" i="2"/>
  <c r="C18" i="2"/>
  <c r="A18" i="2"/>
  <c r="D17" i="2"/>
  <c r="C17" i="2"/>
  <c r="A17" i="2"/>
  <c r="E17" i="2" s="1"/>
  <c r="D16" i="2"/>
  <c r="C16" i="2"/>
  <c r="A16" i="2"/>
  <c r="E16" i="2" s="1"/>
  <c r="E15" i="2"/>
  <c r="D15" i="2"/>
  <c r="D14" i="2"/>
  <c r="C14" i="2"/>
  <c r="A14" i="2"/>
  <c r="E14" i="2" s="1"/>
  <c r="D13" i="2"/>
  <c r="C13" i="2"/>
  <c r="A13" i="2"/>
  <c r="E13" i="2" s="1"/>
  <c r="E12" i="2"/>
  <c r="D12" i="2"/>
  <c r="C12" i="2"/>
  <c r="A12" i="2"/>
  <c r="D11" i="2"/>
  <c r="C11" i="2"/>
  <c r="A11" i="2"/>
  <c r="E11" i="2" s="1"/>
  <c r="D10" i="2"/>
  <c r="C10" i="2"/>
  <c r="A10" i="2"/>
  <c r="E10" i="2" s="1"/>
  <c r="E9" i="2"/>
  <c r="D9" i="2"/>
  <c r="D8" i="2"/>
  <c r="C8" i="2"/>
  <c r="A8" i="2"/>
  <c r="E8" i="2" s="1"/>
  <c r="D7" i="2"/>
  <c r="C7" i="2"/>
  <c r="A7" i="2"/>
  <c r="E7" i="2" s="1"/>
  <c r="E6" i="2"/>
  <c r="D6" i="2"/>
  <c r="C6" i="2"/>
  <c r="A6" i="2"/>
  <c r="D5" i="2"/>
  <c r="C5" i="2"/>
  <c r="A5" i="2"/>
  <c r="E5" i="2" s="1"/>
  <c r="D4" i="2"/>
  <c r="C4" i="2"/>
  <c r="A4" i="2"/>
  <c r="E4" i="2" s="1"/>
  <c r="E3" i="2"/>
  <c r="D3" i="2"/>
  <c r="C3" i="2"/>
  <c r="A3" i="2"/>
  <c r="D2" i="2"/>
  <c r="E2" i="2" s="1"/>
  <c r="F30" i="7"/>
  <c r="F29" i="7"/>
  <c r="F27" i="7"/>
  <c r="F24" i="7"/>
  <c r="F23" i="7"/>
  <c r="F21" i="7"/>
  <c r="D31" i="7"/>
  <c r="D30" i="7"/>
  <c r="D29" i="7"/>
  <c r="D28" i="7"/>
  <c r="D27" i="7"/>
  <c r="D26" i="7"/>
  <c r="D25" i="7"/>
  <c r="D24" i="7"/>
  <c r="D23" i="7"/>
  <c r="D22" i="7"/>
  <c r="D21" i="7"/>
  <c r="D20" i="7"/>
  <c r="C31" i="7"/>
  <c r="C30" i="7"/>
  <c r="C29" i="7"/>
  <c r="C28" i="7"/>
  <c r="C27" i="7"/>
  <c r="C26" i="7"/>
  <c r="C24" i="7"/>
  <c r="C21" i="7"/>
  <c r="C23" i="7"/>
  <c r="E31" i="7"/>
  <c r="E30" i="7"/>
  <c r="E29" i="7"/>
  <c r="E28" i="7"/>
  <c r="E27" i="7"/>
  <c r="E25" i="7"/>
  <c r="E24" i="7"/>
  <c r="E22" i="7"/>
  <c r="E21" i="7"/>
  <c r="E20" i="7"/>
  <c r="E19" i="7"/>
  <c r="F18" i="7"/>
  <c r="D19" i="7"/>
  <c r="D18" i="7"/>
  <c r="A18" i="7"/>
  <c r="C18" i="7"/>
  <c r="F12" i="7"/>
  <c r="A12" i="7"/>
  <c r="C12" i="7"/>
  <c r="D13" i="7"/>
  <c r="D12" i="7"/>
  <c r="A13" i="7"/>
  <c r="C13" i="7"/>
  <c r="F6" i="7"/>
  <c r="D7" i="7"/>
  <c r="D6" i="7"/>
  <c r="C6" i="7"/>
  <c r="A6" i="7"/>
  <c r="D15" i="7"/>
  <c r="E15" i="7" s="1"/>
  <c r="D14" i="7"/>
  <c r="F15" i="7"/>
  <c r="F9" i="7"/>
  <c r="D9" i="7"/>
  <c r="E9" i="7" s="1"/>
  <c r="D8" i="7"/>
  <c r="D3" i="7"/>
  <c r="D2" i="7"/>
  <c r="E2" i="7" s="1"/>
  <c r="C4" i="11"/>
  <c r="D5" i="11"/>
  <c r="D4" i="11"/>
  <c r="D17" i="10"/>
  <c r="D16" i="10"/>
  <c r="D11" i="10"/>
  <c r="D10" i="10"/>
  <c r="D5" i="10"/>
  <c r="D4" i="10"/>
  <c r="F16" i="10"/>
  <c r="F10" i="10"/>
  <c r="F4" i="10"/>
  <c r="C16" i="10"/>
  <c r="C10" i="10"/>
  <c r="C4" i="10"/>
  <c r="A16" i="10"/>
  <c r="A4" i="10"/>
  <c r="F17" i="7"/>
  <c r="F16" i="7"/>
  <c r="F11" i="7"/>
  <c r="F10" i="7"/>
  <c r="D17" i="7"/>
  <c r="D16" i="7"/>
  <c r="D11" i="7"/>
  <c r="D10" i="7"/>
  <c r="D5" i="7"/>
  <c r="D4" i="7"/>
  <c r="C17" i="7"/>
  <c r="C11" i="7"/>
  <c r="A17" i="7"/>
  <c r="A11" i="7"/>
  <c r="E4" i="11" l="1"/>
  <c r="E4" i="10"/>
  <c r="E10" i="10"/>
  <c r="E16" i="10"/>
  <c r="E26" i="7"/>
  <c r="E23" i="7"/>
  <c r="E12" i="7"/>
  <c r="E18" i="7"/>
  <c r="E13" i="7"/>
  <c r="E6" i="7"/>
  <c r="E11" i="7"/>
  <c r="E17" i="7"/>
  <c r="F7" i="7"/>
  <c r="F5" i="7"/>
  <c r="F4" i="7"/>
  <c r="C5" i="7"/>
  <c r="A5" i="7"/>
  <c r="F3" i="7"/>
  <c r="G19" i="8"/>
  <c r="G16" i="1"/>
  <c r="B7" i="4"/>
  <c r="A7" i="4"/>
  <c r="D7" i="4" s="1"/>
  <c r="F5" i="11"/>
  <c r="F29" i="10"/>
  <c r="F23" i="10"/>
  <c r="F17" i="10"/>
  <c r="F11" i="10"/>
  <c r="F5" i="10"/>
  <c r="F28" i="7"/>
  <c r="F13" i="10"/>
  <c r="F31" i="10"/>
  <c r="F19" i="10"/>
  <c r="F31" i="7"/>
  <c r="F19" i="7"/>
  <c r="F13" i="7"/>
  <c r="F20" i="7"/>
  <c r="F25" i="7"/>
  <c r="F26" i="7"/>
  <c r="F7" i="11"/>
  <c r="F25" i="10"/>
  <c r="F7" i="10"/>
  <c r="F2" i="11"/>
  <c r="E5" i="7" l="1"/>
  <c r="F26" i="10"/>
  <c r="F2" i="10"/>
  <c r="C25" i="10"/>
  <c r="A25" i="10"/>
  <c r="C23" i="10"/>
  <c r="E23" i="10" s="1"/>
  <c r="F20" i="10"/>
  <c r="C20" i="10"/>
  <c r="A20" i="10"/>
  <c r="E20" i="10" s="1"/>
  <c r="C13" i="10"/>
  <c r="A13" i="10"/>
  <c r="C11" i="10"/>
  <c r="F8" i="10"/>
  <c r="C8" i="10"/>
  <c r="A8" i="10"/>
  <c r="E8" i="10" s="1"/>
  <c r="C19" i="10"/>
  <c r="A19" i="10"/>
  <c r="C17" i="10"/>
  <c r="A17" i="10"/>
  <c r="E17" i="10" s="1"/>
  <c r="F14" i="10"/>
  <c r="C14" i="10"/>
  <c r="A14" i="10"/>
  <c r="E14" i="10" s="1"/>
  <c r="C19" i="7"/>
  <c r="A19" i="7"/>
  <c r="C16" i="7"/>
  <c r="A16" i="7"/>
  <c r="C14" i="7"/>
  <c r="A14" i="7"/>
  <c r="C10" i="7"/>
  <c r="A10" i="7"/>
  <c r="E10" i="7" s="1"/>
  <c r="C8" i="7"/>
  <c r="A8" i="7"/>
  <c r="E8" i="7" s="1"/>
  <c r="E25" i="10" l="1"/>
  <c r="E19" i="10"/>
  <c r="E13" i="10"/>
  <c r="E11" i="10"/>
  <c r="E14" i="7"/>
  <c r="E16" i="7"/>
  <c r="L19" i="8"/>
  <c r="I19" i="8"/>
  <c r="H19" i="8"/>
  <c r="J19" i="8"/>
  <c r="K19" i="8"/>
  <c r="H16" i="8"/>
  <c r="I16" i="8"/>
  <c r="J16" i="8"/>
  <c r="K16" i="8"/>
  <c r="L16" i="8"/>
  <c r="G16" i="8"/>
  <c r="A20" i="11"/>
  <c r="C7" i="11"/>
  <c r="C5" i="11"/>
  <c r="C2" i="11"/>
  <c r="A2" i="11"/>
  <c r="C31" i="10"/>
  <c r="A31" i="10"/>
  <c r="C29" i="10"/>
  <c r="C26" i="10"/>
  <c r="A26" i="10"/>
  <c r="C7" i="10"/>
  <c r="A7" i="10"/>
  <c r="E7" i="10" s="1"/>
  <c r="C5" i="10"/>
  <c r="C2" i="10"/>
  <c r="A2" i="10"/>
  <c r="C25" i="7"/>
  <c r="C7" i="7"/>
  <c r="C22" i="7"/>
  <c r="C4" i="7"/>
  <c r="C20" i="7"/>
  <c r="C3" i="7"/>
  <c r="K13" i="1"/>
  <c r="L16" i="1"/>
  <c r="K16" i="1"/>
  <c r="J16" i="1"/>
  <c r="I16" i="1"/>
  <c r="H16" i="1"/>
  <c r="H13" i="1"/>
  <c r="I13" i="1"/>
  <c r="J13" i="1"/>
  <c r="L13" i="1"/>
  <c r="G13" i="1"/>
  <c r="A20" i="7"/>
  <c r="A7" i="7"/>
  <c r="E7" i="7" s="1"/>
  <c r="A4" i="7"/>
  <c r="A3" i="7"/>
  <c r="E2" i="10" l="1"/>
  <c r="E5" i="10"/>
  <c r="E3" i="7"/>
  <c r="E4" i="7"/>
  <c r="D17" i="3"/>
  <c r="D16" i="3"/>
  <c r="D15" i="3"/>
  <c r="D14" i="3"/>
  <c r="D13" i="3"/>
  <c r="D12" i="3"/>
  <c r="D11" i="3"/>
  <c r="D10" i="3"/>
  <c r="D9" i="3"/>
  <c r="D8" i="3"/>
  <c r="D7" i="3"/>
  <c r="D6" i="3"/>
  <c r="D5" i="3"/>
  <c r="D4" i="3"/>
  <c r="D3" i="3"/>
  <c r="D2" i="3"/>
  <c r="C17" i="3"/>
  <c r="C16" i="3"/>
  <c r="C15" i="3"/>
  <c r="C14" i="3"/>
  <c r="C13" i="3"/>
  <c r="C12" i="3"/>
  <c r="C11" i="3"/>
  <c r="C10" i="3"/>
  <c r="C9" i="3"/>
  <c r="C8" i="3"/>
  <c r="C7" i="3"/>
  <c r="C6" i="3"/>
  <c r="C5" i="3"/>
  <c r="C4" i="3"/>
  <c r="C3" i="3"/>
  <c r="C2" i="3"/>
  <c r="B17" i="3"/>
  <c r="B16" i="3"/>
  <c r="B15" i="3"/>
  <c r="B14" i="3"/>
  <c r="B13" i="3"/>
  <c r="B12" i="3"/>
  <c r="B11" i="3"/>
  <c r="B10" i="3"/>
  <c r="B9" i="3"/>
  <c r="B8" i="3"/>
  <c r="B7" i="3"/>
  <c r="B6" i="3"/>
  <c r="B5" i="3"/>
  <c r="B4" i="3"/>
  <c r="B3" i="3"/>
  <c r="B2" i="3"/>
  <c r="A17" i="3"/>
  <c r="A16" i="3"/>
  <c r="A15" i="3"/>
  <c r="A14" i="3"/>
  <c r="A13" i="3"/>
  <c r="A12" i="3"/>
  <c r="A11" i="3"/>
  <c r="A10" i="3"/>
  <c r="A9" i="3"/>
  <c r="A8" i="3"/>
  <c r="A7" i="3"/>
  <c r="A6" i="3"/>
  <c r="A5" i="3"/>
  <c r="A4" i="3"/>
  <c r="A3" i="3"/>
  <c r="A2" i="3"/>
  <c r="A25" i="4" l="1"/>
  <c r="A24" i="4"/>
  <c r="A23" i="4"/>
  <c r="A22" i="4"/>
  <c r="A21" i="4"/>
  <c r="A20" i="4"/>
  <c r="A19" i="4"/>
  <c r="A18" i="4"/>
  <c r="A17" i="4"/>
  <c r="A16" i="4"/>
  <c r="A15" i="4"/>
  <c r="A14" i="4"/>
  <c r="B25" i="4"/>
  <c r="B24" i="4"/>
  <c r="B23" i="4"/>
  <c r="B22" i="4"/>
  <c r="B21" i="4"/>
  <c r="B20" i="4"/>
  <c r="B19" i="4"/>
  <c r="B18" i="4"/>
  <c r="B17" i="4"/>
  <c r="B16" i="4"/>
  <c r="B15" i="4"/>
  <c r="B14" i="4"/>
  <c r="B13" i="4"/>
  <c r="B12" i="4"/>
  <c r="B11" i="4"/>
  <c r="B10" i="4"/>
  <c r="B9" i="4"/>
  <c r="B8" i="4"/>
  <c r="B6" i="4"/>
  <c r="B5" i="4"/>
  <c r="B4" i="4"/>
  <c r="B3" i="4"/>
  <c r="B2" i="4"/>
  <c r="A13" i="4"/>
  <c r="A12" i="4"/>
  <c r="A11" i="4"/>
  <c r="A10" i="4"/>
  <c r="A9" i="4"/>
  <c r="A8" i="4"/>
  <c r="A6" i="4"/>
  <c r="A5" i="4"/>
  <c r="A4" i="4"/>
  <c r="A3" i="4"/>
  <c r="A2" i="4"/>
  <c r="E17" i="3"/>
  <c r="E16" i="3"/>
  <c r="E15" i="3"/>
  <c r="E14" i="3"/>
  <c r="E13" i="3"/>
  <c r="E12" i="3"/>
  <c r="E11" i="3"/>
  <c r="E10" i="3"/>
  <c r="E9" i="3"/>
  <c r="E8" i="3"/>
  <c r="E7" i="3"/>
  <c r="E6" i="3"/>
  <c r="E5" i="3"/>
  <c r="E4" i="3"/>
  <c r="E3" i="3"/>
  <c r="E2" i="3"/>
  <c r="D11" i="4" l="1"/>
  <c r="H8" i="1"/>
  <c r="H10" i="1" s="1"/>
  <c r="H9" i="1" s="1"/>
  <c r="G8" i="1"/>
  <c r="D12" i="4"/>
  <c r="D13" i="4"/>
  <c r="D3" i="4"/>
  <c r="D4" i="4"/>
  <c r="K8" i="8"/>
  <c r="J8" i="8"/>
  <c r="G8" i="8"/>
  <c r="H8" i="8"/>
  <c r="L8" i="8"/>
  <c r="I8" i="8"/>
  <c r="D9" i="4"/>
  <c r="D10" i="4"/>
  <c r="D5" i="4"/>
  <c r="D6" i="4"/>
  <c r="D8" i="4"/>
  <c r="D18" i="4"/>
  <c r="D24" i="4"/>
  <c r="D19" i="4"/>
  <c r="D25" i="4"/>
  <c r="D2" i="4"/>
  <c r="D14" i="4"/>
  <c r="D20" i="4"/>
  <c r="D15" i="4"/>
  <c r="D21" i="4"/>
  <c r="D16" i="4"/>
  <c r="D22" i="4"/>
  <c r="D17" i="4"/>
  <c r="D23" i="4"/>
  <c r="I8" i="1"/>
  <c r="I10" i="1" s="1"/>
  <c r="I9" i="1" s="1"/>
  <c r="J8" i="1"/>
  <c r="J10" i="1" s="1"/>
  <c r="J9" i="1" s="1"/>
  <c r="K8" i="1"/>
  <c r="K10" i="1" s="1"/>
  <c r="K9" i="1" s="1"/>
  <c r="L8" i="1"/>
  <c r="L10" i="1" s="1"/>
  <c r="L9" i="1" s="1"/>
  <c r="G10" i="1" l="1"/>
  <c r="G9" i="1"/>
  <c r="G11" i="1" s="1"/>
  <c r="G14" i="1" s="1"/>
  <c r="L13" i="8"/>
  <c r="L12" i="8" s="1"/>
  <c r="I13" i="8"/>
  <c r="I11" i="8" s="1"/>
  <c r="H13" i="8"/>
  <c r="H9" i="8" s="1"/>
  <c r="G13" i="8"/>
  <c r="G9" i="8" s="1"/>
  <c r="K13" i="8"/>
  <c r="K12" i="8" s="1"/>
  <c r="J13" i="8"/>
  <c r="J10" i="8" s="1"/>
  <c r="L11" i="1"/>
  <c r="K15" i="1"/>
  <c r="G18" i="8"/>
  <c r="H18" i="8"/>
  <c r="I18" i="8"/>
  <c r="J18" i="8"/>
  <c r="K18" i="8"/>
  <c r="L18" i="8"/>
  <c r="J11" i="1"/>
  <c r="J14" i="1" s="1"/>
  <c r="K11" i="1"/>
  <c r="K14" i="1" s="1"/>
  <c r="H11" i="1"/>
  <c r="H14" i="1" s="1"/>
  <c r="I11" i="1"/>
  <c r="I14" i="1" s="1"/>
  <c r="G15" i="1"/>
  <c r="I15" i="1"/>
  <c r="H15" i="1"/>
  <c r="L15" i="1"/>
  <c r="J15" i="1"/>
  <c r="J11" i="8" l="1"/>
  <c r="I10" i="8"/>
  <c r="I12" i="8"/>
  <c r="J9" i="8"/>
  <c r="H11" i="8"/>
  <c r="G11" i="8"/>
  <c r="G12" i="8"/>
  <c r="J12" i="8"/>
  <c r="I9" i="8"/>
  <c r="K11" i="8"/>
  <c r="H10" i="8"/>
  <c r="H12" i="8"/>
  <c r="K9" i="8"/>
  <c r="K10" i="8"/>
  <c r="L11" i="8"/>
  <c r="L9" i="8"/>
  <c r="G10" i="8"/>
  <c r="L10" i="8"/>
  <c r="K18" i="1"/>
  <c r="L14" i="1"/>
  <c r="L18" i="1" s="1"/>
  <c r="J18" i="1"/>
  <c r="G18" i="1"/>
  <c r="H18" i="1"/>
  <c r="I18" i="1"/>
  <c r="G14" i="8" l="1"/>
  <c r="G17" i="8" s="1"/>
  <c r="G21" i="8" s="1"/>
  <c r="D23" i="1"/>
  <c r="D24" i="1" s="1"/>
  <c r="J14" i="8"/>
  <c r="J17" i="8" s="1"/>
  <c r="J21" i="8" s="1"/>
  <c r="I14" i="8"/>
  <c r="I17" i="8" s="1"/>
  <c r="I21" i="8" s="1"/>
  <c r="H14" i="8"/>
  <c r="H17" i="8" s="1"/>
  <c r="H21" i="8" s="1"/>
  <c r="K14" i="8"/>
  <c r="K17" i="8" s="1"/>
  <c r="K21" i="8" s="1"/>
  <c r="L14" i="8"/>
  <c r="L17" i="8" s="1"/>
  <c r="L21" i="8" s="1"/>
  <c r="D41" i="8" l="1"/>
  <c r="D42" i="8" s="1"/>
</calcChain>
</file>

<file path=xl/sharedStrings.xml><?xml version="1.0" encoding="utf-8"?>
<sst xmlns="http://schemas.openxmlformats.org/spreadsheetml/2006/main" count="269" uniqueCount="97">
  <si>
    <t>Further Advance Calculator</t>
  </si>
  <si>
    <t>What is the current property value?</t>
  </si>
  <si>
    <t>LTV1</t>
  </si>
  <si>
    <t>What is the current monthly rental income?</t>
  </si>
  <si>
    <t>LTV2</t>
  </si>
  <si>
    <t>What is the existing loan amount on the property?</t>
  </si>
  <si>
    <t>ICR</t>
  </si>
  <si>
    <t>What is the current interest rate being paid?</t>
  </si>
  <si>
    <t>Stress Rate (ML)</t>
  </si>
  <si>
    <t>What term is remaining on the existing product?</t>
  </si>
  <si>
    <t>Stress Rate (FA)</t>
  </si>
  <si>
    <t>Spare Rent</t>
  </si>
  <si>
    <t>How much borrowing does/do the applicant(s) have with The Mortgage Works?</t>
  </si>
  <si>
    <t>What is the applicant(s) tax status?</t>
  </si>
  <si>
    <t>LTV Cap</t>
  </si>
  <si>
    <t>Is the/are either applicant an experienced landlord?</t>
  </si>
  <si>
    <t>Affordability Cap</t>
  </si>
  <si>
    <t>What is the applicants portfolio size?</t>
  </si>
  <si>
    <t>Property Cap</t>
  </si>
  <si>
    <t>How is the property owned?</t>
  </si>
  <si>
    <t>Exposure Cap</t>
  </si>
  <si>
    <t>What type of property is it?</t>
  </si>
  <si>
    <t>Max Loan</t>
  </si>
  <si>
    <t>What is the Further Advance product pay rate?</t>
  </si>
  <si>
    <t>What is the Further Advance product term?</t>
  </si>
  <si>
    <t>Loan to Value (LTV)</t>
  </si>
  <si>
    <t>Stress Rate (ML1)</t>
  </si>
  <si>
    <t>Stress Rate (ML2)</t>
  </si>
  <si>
    <t>Stress Rate (ML3)</t>
  </si>
  <si>
    <t>Stress Rate (ML4)</t>
  </si>
  <si>
    <t>Existing Loan Element 1</t>
  </si>
  <si>
    <t>Existing Loan Element 2</t>
  </si>
  <si>
    <t>Existing Loan Element 3</t>
  </si>
  <si>
    <t>Existing Loan Element 4</t>
  </si>
  <si>
    <t>Further Advance</t>
  </si>
  <si>
    <r>
      <t>Product</t>
    </r>
    <r>
      <rPr>
        <sz val="11"/>
        <color rgb="FF4472C4"/>
        <rFont val="Calibri"/>
        <family val="2"/>
        <scheme val="minor"/>
      </rPr>
      <t>: Multiple choice</t>
    </r>
  </si>
  <si>
    <t>Fixed for less than 5 years</t>
  </si>
  <si>
    <t>Fixed for 5 or more years</t>
  </si>
  <si>
    <t>Tracker or Variable</t>
  </si>
  <si>
    <r>
      <t>Loan Purpose</t>
    </r>
    <r>
      <rPr>
        <sz val="11"/>
        <color rgb="FF4472C4"/>
        <rFont val="Calibri"/>
        <family val="2"/>
        <scheme val="minor"/>
      </rPr>
      <t>: Multiple choice</t>
    </r>
  </si>
  <si>
    <t>Loan Purpose2:</t>
  </si>
  <si>
    <t>Remortgage a BTL (without additional borrowing)</t>
  </si>
  <si>
    <t>LFL</t>
  </si>
  <si>
    <t>Remortgage a BTL (with additional borrowing)</t>
  </si>
  <si>
    <t>Non-LFL</t>
  </si>
  <si>
    <t>Remortgage my home as a BTL</t>
  </si>
  <si>
    <t>Purchase a new property</t>
  </si>
  <si>
    <r>
      <t xml:space="preserve">Ownership type: </t>
    </r>
    <r>
      <rPr>
        <sz val="11"/>
        <color rgb="FF4472C4"/>
        <rFont val="Calibri"/>
        <family val="2"/>
        <scheme val="minor"/>
      </rPr>
      <t>Multiple choice</t>
    </r>
  </si>
  <si>
    <t>Owned in personal names</t>
  </si>
  <si>
    <t>Owned in a Limited Company</t>
  </si>
  <si>
    <r>
      <t xml:space="preserve">Property Type: </t>
    </r>
    <r>
      <rPr>
        <sz val="11"/>
        <color rgb="FF4472C4"/>
        <rFont val="Calibri"/>
        <family val="2"/>
        <scheme val="minor"/>
      </rPr>
      <t>Multiple choice</t>
    </r>
  </si>
  <si>
    <t>Standard BTL</t>
  </si>
  <si>
    <t>House in Multiple Occupation</t>
  </si>
  <si>
    <r>
      <t>Portfolio Size</t>
    </r>
    <r>
      <rPr>
        <sz val="11"/>
        <color theme="1"/>
        <rFont val="Calibri"/>
        <family val="2"/>
        <scheme val="minor"/>
      </rPr>
      <t xml:space="preserve">: </t>
    </r>
    <r>
      <rPr>
        <sz val="11"/>
        <color rgb="FF4472C4"/>
        <rFont val="Calibri"/>
        <family val="2"/>
        <scheme val="minor"/>
      </rPr>
      <t>Multiple choice</t>
    </r>
  </si>
  <si>
    <t>3 or less properties at completion</t>
  </si>
  <si>
    <t>4 or more properties at completion</t>
  </si>
  <si>
    <r>
      <t>Tax Status</t>
    </r>
    <r>
      <rPr>
        <sz val="11"/>
        <color rgb="FF4472C4"/>
        <rFont val="Calibri"/>
        <family val="2"/>
        <scheme val="minor"/>
      </rPr>
      <t>: Multiple choice</t>
    </r>
  </si>
  <si>
    <t>All applicants are Lower Rate</t>
  </si>
  <si>
    <t>At least 1 applicant is Higher Rate</t>
  </si>
  <si>
    <r>
      <t xml:space="preserve">Are either applicant an experienced Landlords: </t>
    </r>
    <r>
      <rPr>
        <sz val="11"/>
        <color rgb="FF4472C4"/>
        <rFont val="Calibri"/>
        <family val="2"/>
        <scheme val="minor"/>
      </rPr>
      <t>Multiple choice</t>
    </r>
  </si>
  <si>
    <t>Yes</t>
  </si>
  <si>
    <t>No</t>
  </si>
  <si>
    <r>
      <t>Existing TMW borrowing</t>
    </r>
    <r>
      <rPr>
        <sz val="11"/>
        <color rgb="FF4472C4"/>
        <rFont val="Calibri"/>
        <family val="2"/>
        <scheme val="minor"/>
      </rPr>
      <t>: Multiple choice</t>
    </r>
  </si>
  <si>
    <t>Up to £750,000</t>
  </si>
  <si>
    <t>£750,001 - £1,000,000</t>
  </si>
  <si>
    <t>£1,000,001 - £1,500,000</t>
  </si>
  <si>
    <t>£1,500,001 - £2,000,000</t>
  </si>
  <si>
    <t>£2,000,001 - £5,000,000</t>
  </si>
  <si>
    <r>
      <t>Pay Rate</t>
    </r>
    <r>
      <rPr>
        <sz val="11"/>
        <color rgb="FF4472C4"/>
        <rFont val="Calibri"/>
        <family val="2"/>
        <scheme val="minor"/>
      </rPr>
      <t>: %Numeric</t>
    </r>
  </si>
  <si>
    <r>
      <t>LTV1</t>
    </r>
    <r>
      <rPr>
        <sz val="11"/>
        <rFont val="Calibri"/>
        <family val="2"/>
        <scheme val="minor"/>
      </rPr>
      <t xml:space="preserve">: </t>
    </r>
  </si>
  <si>
    <r>
      <t>LTV2</t>
    </r>
    <r>
      <rPr>
        <sz val="11"/>
        <rFont val="Calibri"/>
        <family val="2"/>
        <scheme val="minor"/>
      </rPr>
      <t xml:space="preserve">: </t>
    </r>
  </si>
  <si>
    <t>Ownership type:</t>
  </si>
  <si>
    <t>Product</t>
  </si>
  <si>
    <t>Stress Rate Concat</t>
  </si>
  <si>
    <t>Stress Rate</t>
  </si>
  <si>
    <t>Ownership type</t>
  </si>
  <si>
    <t>Property Type</t>
  </si>
  <si>
    <t>Portfolio Size</t>
  </si>
  <si>
    <t>Tax Status</t>
  </si>
  <si>
    <t>ICR Concat</t>
  </si>
  <si>
    <t>Have either applicant owned and…</t>
  </si>
  <si>
    <t>LTV</t>
  </si>
  <si>
    <t>Property Cap Concat</t>
  </si>
  <si>
    <t>Maximum Property Loan</t>
  </si>
  <si>
    <t>Existing TMW borrowing</t>
  </si>
  <si>
    <r>
      <rPr>
        <b/>
        <sz val="22"/>
        <color rgb="FFFFFFFF"/>
        <rFont val="Georgia"/>
      </rPr>
      <t>Maximum Further Advance</t>
    </r>
    <r>
      <rPr>
        <sz val="18"/>
        <color rgb="FFFFFFFF"/>
        <rFont val="Georgia"/>
      </rPr>
      <t xml:space="preserve"> 
including any product fee</t>
    </r>
  </si>
  <si>
    <r>
      <rPr>
        <b/>
        <sz val="22"/>
        <color rgb="FFFFFFFF"/>
        <rFont val="Georgia"/>
      </rPr>
      <t xml:space="preserve">Maximum Further Advance 
</t>
    </r>
    <r>
      <rPr>
        <sz val="18"/>
        <color rgb="FFFFFFFF"/>
        <rFont val="Georgia"/>
      </rPr>
      <t>including any product fee</t>
    </r>
  </si>
  <si>
    <r>
      <t xml:space="preserve">For </t>
    </r>
    <r>
      <rPr>
        <b/>
        <sz val="14"/>
        <color theme="0"/>
        <rFont val="Arial"/>
        <family val="2"/>
      </rPr>
      <t>single</t>
    </r>
    <r>
      <rPr>
        <sz val="14"/>
        <color theme="0"/>
        <rFont val="Arial"/>
        <family val="2"/>
      </rPr>
      <t xml:space="preserve"> loan accounts on one property.
Please complete the steps below to calculate your client's maximum borrowing.
To find out more about further advances, click on the The Mortgage Works logo.</t>
    </r>
  </si>
  <si>
    <r>
      <rPr>
        <sz val="14"/>
        <color rgb="FFFFFFFF"/>
        <rFont val="Arial"/>
      </rPr>
      <t xml:space="preserve">For </t>
    </r>
    <r>
      <rPr>
        <b/>
        <sz val="14"/>
        <color rgb="FFFFFFFF"/>
        <rFont val="Arial"/>
        <family val="2"/>
      </rPr>
      <t>multiple</t>
    </r>
    <r>
      <rPr>
        <sz val="14"/>
        <color rgb="FFFFFFFF"/>
        <rFont val="Arial"/>
      </rPr>
      <t xml:space="preserve"> loan accounts on one property.
Please complete the steps below to calculate your client's maximum borrowing.
To find out more about further advances, click on the The Mortgage Works logo.</t>
    </r>
  </si>
  <si>
    <r>
      <rPr>
        <sz val="9"/>
        <color rgb="FF000000"/>
        <rFont val="Arial"/>
      </rPr>
      <t xml:space="preserve">
This calculator is for use by intermediaries only. </t>
    </r>
    <r>
      <rPr>
        <b/>
        <sz val="9"/>
        <color rgb="FF000000"/>
        <rFont val="Arial"/>
      </rPr>
      <t>The calculation is indicative and subject to underwriting.</t>
    </r>
    <r>
      <rPr>
        <sz val="9"/>
        <color rgb="FF000000"/>
        <rFont val="Arial"/>
      </rPr>
      <t xml:space="preserve"> 
The Mortgage Works (UK) plc (Company No. 2222856) is a wholly owned subsidiary of Nationwide Building Society and is authorised and regulated by 
the Financial Conduct Authority (FCA) under registration number 189623. You can confirm our registration on the FCA’s website www.fca.org.uk. 
Registered office: Nationwide House, Pipers Way, Swindon, SN38 1NW. Registered in England. Company Registration Number 2222856. 
Applications are required. Standard terms and conditions available on request.
All information correct at time of publication (May 2025).
</t>
    </r>
  </si>
  <si>
    <t>=&lt;65%</t>
  </si>
  <si>
    <t>&gt;65%</t>
  </si>
  <si>
    <t>LTV 2</t>
  </si>
  <si>
    <t xml:space="preserve">Product Fee </t>
  </si>
  <si>
    <t xml:space="preserve">Will the fee be added to the loan? </t>
  </si>
  <si>
    <t>Y</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</si>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</sst>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3" formatCode="_-* #,##0.00_-;\-* #,##0.00_-;_-* &quot;-&quot;??_-;_-@_-"/>
    <numFmt numFmtId="164" formatCode="0.0%"/>
    <numFmt numFmtId="165" formatCode="&quot;£&quot;#,##0"/>
  </numFmts>
  <fonts count="3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4472C4"/>
      <name val="Calibri"/>
      <family val="2"/>
      <scheme val="minor"/>
    </font>
    <font>
      <sz val="11"/>
      <color rgb="FF4472C4"/>
      <name val="Calibri"/>
      <family val="2"/>
      <scheme val="minor"/>
    </font>
    <font>
      <sz val="11"/>
      <name val="Calibri"/>
      <family val="2"/>
      <scheme val="minor"/>
    </font>
    <font>
      <sz val="11"/>
      <color rgb="FF7030A0"/>
      <name val="Calibri"/>
      <family val="2"/>
      <scheme val="minor"/>
    </font>
    <font>
      <sz val="8"/>
      <name val="Calibri"/>
      <family val="2"/>
      <scheme val="minor"/>
    </font>
    <font>
      <b/>
      <sz val="11"/>
      <name val="Calibri"/>
      <family val="2"/>
      <scheme val="minor"/>
    </font>
    <font>
      <sz val="11"/>
      <color rgb="FF92D050"/>
      <name val="Calibri"/>
      <family val="2"/>
      <scheme val="minor"/>
    </font>
    <font>
      <sz val="11"/>
      <color rgb="FFFFC000"/>
      <name val="Calibri"/>
      <family val="2"/>
      <scheme val="minor"/>
    </font>
    <font>
      <b/>
      <sz val="18"/>
      <color theme="0"/>
      <name val="Arial"/>
      <family val="2"/>
    </font>
    <font>
      <sz val="12"/>
      <name val="Arial"/>
      <family val="2"/>
    </font>
    <font>
      <sz val="11"/>
      <color theme="1"/>
      <name val="Arial"/>
      <family val="2"/>
    </font>
    <font>
      <sz val="11"/>
      <color rgb="FFFFFFFF"/>
      <name val="Arial"/>
      <family val="2"/>
    </font>
    <font>
      <sz val="11"/>
      <color rgb="FF7030A0"/>
      <name val="Arial"/>
      <family val="2"/>
    </font>
    <font>
      <sz val="11"/>
      <color rgb="FFFF0000"/>
      <name val="Arial"/>
      <family val="2"/>
    </font>
    <font>
      <sz val="11"/>
      <color theme="9"/>
      <name val="Arial"/>
      <family val="2"/>
    </font>
    <font>
      <sz val="11"/>
      <color theme="7"/>
      <name val="Arial"/>
      <family val="2"/>
    </font>
    <font>
      <sz val="11"/>
      <color rgb="FFD6D6D6"/>
      <name val="Arial"/>
      <family val="2"/>
    </font>
    <font>
      <sz val="11"/>
      <color rgb="FF4472C4"/>
      <name val="Arial"/>
      <family val="2"/>
    </font>
    <font>
      <sz val="11"/>
      <color theme="0"/>
      <name val="Arial"/>
      <family val="2"/>
    </font>
    <font>
      <sz val="12"/>
      <color theme="1"/>
      <name val="Arial"/>
      <family val="2"/>
    </font>
    <font>
      <b/>
      <sz val="12"/>
      <name val="Arial"/>
      <family val="2"/>
    </font>
    <font>
      <sz val="9"/>
      <color theme="1"/>
      <name val="Arial"/>
      <family val="2"/>
    </font>
    <font>
      <b/>
      <sz val="11"/>
      <color rgb="FF7030A0"/>
      <name val="Calibri"/>
      <family val="2"/>
      <scheme val="minor"/>
    </font>
    <font>
      <b/>
      <sz val="22"/>
      <color theme="0"/>
      <name val="Georgia"/>
      <family val="1"/>
    </font>
    <font>
      <sz val="14"/>
      <color theme="0"/>
      <name val="Arial"/>
      <family val="2"/>
    </font>
    <font>
      <sz val="18"/>
      <color theme="0"/>
      <name val="Arial"/>
      <family val="2"/>
    </font>
    <font>
      <b/>
      <sz val="22"/>
      <color rgb="FFFFFFFF"/>
      <name val="Georgia"/>
    </font>
    <font>
      <sz val="18"/>
      <color rgb="FFFFFFFF"/>
      <name val="Georgia"/>
    </font>
    <font>
      <b/>
      <sz val="22"/>
      <color rgb="FFFFFFFF"/>
      <name val="Georgia"/>
      <family val="1"/>
    </font>
    <font>
      <sz val="9"/>
      <color rgb="FF000000"/>
      <name val="Arial"/>
    </font>
    <font>
      <b/>
      <sz val="9"/>
      <color rgb="FF000000"/>
      <name val="Arial"/>
    </font>
    <font>
      <sz val="14"/>
      <color rgb="FFFFFFFF"/>
      <name val="Arial"/>
    </font>
    <font>
      <sz val="14"/>
      <color rgb="FFFFFFFF"/>
      <name val="Arial"/>
      <family val="2"/>
    </font>
    <font>
      <b/>
      <sz val="14"/>
      <color theme="0"/>
      <name val="Arial"/>
      <family val="2"/>
    </font>
    <font>
      <b/>
      <sz val="14"/>
      <color rgb="FFFFFFFF"/>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124444"/>
        <bgColor indexed="64"/>
      </patternFill>
    </fill>
    <fill>
      <patternFill patternType="solid">
        <fgColor rgb="FFFFFF00"/>
        <bgColor indexed="64"/>
      </patternFill>
    </fill>
  </fills>
  <borders count="5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499984740745262"/>
      </top>
      <bottom/>
      <diagonal/>
    </border>
    <border>
      <left/>
      <right style="thin">
        <color indexed="64"/>
      </right>
      <top style="medium">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0">
    <xf numFmtId="0" fontId="0" fillId="0" borderId="0" xfId="0"/>
    <xf numFmtId="0" fontId="4" fillId="0" borderId="0" xfId="0" applyFont="1"/>
    <xf numFmtId="0" fontId="4" fillId="0" borderId="0" xfId="0" applyFont="1" applyAlignment="1">
      <alignment vertical="center"/>
    </xf>
    <xf numFmtId="0" fontId="5" fillId="0" borderId="0" xfId="0" applyFont="1" applyAlignment="1">
      <alignment vertical="center"/>
    </xf>
    <xf numFmtId="10" fontId="0" fillId="0" borderId="0" xfId="2" applyNumberFormat="1" applyFont="1"/>
    <xf numFmtId="0" fontId="4" fillId="0" borderId="1" xfId="0" applyFont="1" applyBorder="1" applyAlignment="1">
      <alignment vertical="center" wrapText="1"/>
    </xf>
    <xf numFmtId="0" fontId="5" fillId="0" borderId="3" xfId="0" applyFont="1" applyBorder="1" applyAlignment="1">
      <alignment vertical="center" wrapText="1"/>
    </xf>
    <xf numFmtId="0" fontId="4" fillId="0" borderId="11" xfId="0" applyFont="1" applyBorder="1" applyAlignment="1">
      <alignment vertical="center" wrapText="1"/>
    </xf>
    <xf numFmtId="10" fontId="2" fillId="0" borderId="9" xfId="2" applyNumberFormat="1" applyFont="1" applyBorder="1" applyAlignment="1">
      <alignment vertical="center" wrapText="1"/>
    </xf>
    <xf numFmtId="10" fontId="2" fillId="0" borderId="10" xfId="2" applyNumberFormat="1" applyFont="1" applyBorder="1" applyAlignment="1">
      <alignment vertical="center" wrapText="1"/>
    </xf>
    <xf numFmtId="0" fontId="4" fillId="0" borderId="16" xfId="0" applyFont="1" applyBorder="1" applyAlignment="1">
      <alignment vertical="center" wrapText="1"/>
    </xf>
    <xf numFmtId="10" fontId="2" fillId="0" borderId="17" xfId="2" applyNumberFormat="1" applyFont="1" applyBorder="1" applyAlignment="1">
      <alignment vertical="center" wrapText="1"/>
    </xf>
    <xf numFmtId="10" fontId="2" fillId="0" borderId="13" xfId="2" applyNumberFormat="1" applyFont="1" applyBorder="1" applyAlignment="1">
      <alignment vertical="center" wrapText="1"/>
    </xf>
    <xf numFmtId="9" fontId="6" fillId="0" borderId="18" xfId="0" applyNumberFormat="1" applyFont="1" applyBorder="1" applyAlignment="1">
      <alignment vertical="center" wrapText="1"/>
    </xf>
    <xf numFmtId="9" fontId="6" fillId="0" borderId="19" xfId="0" applyNumberFormat="1" applyFont="1" applyBorder="1" applyAlignment="1">
      <alignment vertical="center" wrapText="1"/>
    </xf>
    <xf numFmtId="9" fontId="6" fillId="0" borderId="20" xfId="0" applyNumberFormat="1" applyFont="1" applyBorder="1" applyAlignment="1">
      <alignment vertical="center" wrapText="1"/>
    </xf>
    <xf numFmtId="0" fontId="6" fillId="0" borderId="0" xfId="0" applyFont="1"/>
    <xf numFmtId="0" fontId="7" fillId="0" borderId="11"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5" fillId="0" borderId="14" xfId="0" applyFont="1" applyBorder="1" applyAlignment="1">
      <alignment vertical="center" wrapText="1"/>
    </xf>
    <xf numFmtId="9" fontId="7" fillId="0" borderId="15" xfId="0" applyNumberFormat="1" applyFont="1" applyBorder="1" applyAlignment="1">
      <alignment vertical="center" wrapText="1"/>
    </xf>
    <xf numFmtId="0" fontId="9" fillId="0" borderId="11" xfId="0" applyFont="1" applyBorder="1" applyAlignment="1">
      <alignment vertical="center" wrapText="1"/>
    </xf>
    <xf numFmtId="0" fontId="6" fillId="0" borderId="30" xfId="0" applyFont="1" applyBorder="1" applyAlignment="1">
      <alignment vertical="center" wrapText="1"/>
    </xf>
    <xf numFmtId="0" fontId="3" fillId="0" borderId="0" xfId="0" applyFont="1"/>
    <xf numFmtId="0" fontId="10" fillId="0" borderId="11" xfId="0" applyFont="1" applyBorder="1" applyAlignment="1">
      <alignment vertical="center" wrapText="1"/>
    </xf>
    <xf numFmtId="6" fontId="10" fillId="0" borderId="9" xfId="0" applyNumberFormat="1" applyFont="1" applyBorder="1" applyAlignment="1">
      <alignment vertical="center" wrapText="1"/>
    </xf>
    <xf numFmtId="6" fontId="10" fillId="0" borderId="10" xfId="0" applyNumberFormat="1" applyFont="1" applyBorder="1" applyAlignment="1">
      <alignment vertical="center" wrapText="1"/>
    </xf>
    <xf numFmtId="6" fontId="10" fillId="0" borderId="13" xfId="0" applyNumberFormat="1" applyFont="1" applyBorder="1" applyAlignment="1">
      <alignment vertical="center" wrapText="1"/>
    </xf>
    <xf numFmtId="0" fontId="6" fillId="0" borderId="11" xfId="0" applyFont="1" applyBorder="1" applyAlignment="1">
      <alignment vertical="center" wrapText="1"/>
    </xf>
    <xf numFmtId="0" fontId="11" fillId="0" borderId="2" xfId="0" applyFont="1" applyBorder="1" applyAlignment="1">
      <alignment vertical="center" wrapText="1"/>
    </xf>
    <xf numFmtId="9" fontId="11" fillId="0" borderId="4" xfId="0" applyNumberFormat="1" applyFont="1" applyBorder="1" applyAlignment="1">
      <alignment vertical="center" wrapText="1"/>
    </xf>
    <xf numFmtId="0" fontId="6" fillId="0" borderId="0" xfId="0" applyFont="1" applyAlignment="1">
      <alignment horizontal="left"/>
    </xf>
    <xf numFmtId="0" fontId="6" fillId="0" borderId="11" xfId="0" applyFont="1" applyBorder="1" applyAlignment="1">
      <alignment horizontal="left" vertical="center" wrapText="1"/>
    </xf>
    <xf numFmtId="0" fontId="9" fillId="0" borderId="0" xfId="0" applyFont="1"/>
    <xf numFmtId="0" fontId="0" fillId="0" borderId="0" xfId="0" applyAlignment="1">
      <alignment horizontal="left"/>
    </xf>
    <xf numFmtId="43" fontId="0" fillId="0" borderId="0" xfId="1" applyFont="1" applyAlignment="1">
      <alignment horizontal="left"/>
    </xf>
    <xf numFmtId="0" fontId="4" fillId="0" borderId="14" xfId="0" applyFont="1" applyBorder="1" applyAlignment="1">
      <alignment vertical="center" wrapText="1"/>
    </xf>
    <xf numFmtId="9" fontId="6" fillId="0" borderId="6" xfId="0" applyNumberFormat="1" applyFont="1" applyBorder="1" applyAlignment="1">
      <alignment vertical="center" wrapText="1"/>
    </xf>
    <xf numFmtId="9" fontId="6" fillId="0" borderId="8" xfId="0" applyNumberFormat="1" applyFont="1" applyBorder="1" applyAlignment="1">
      <alignment vertical="center" wrapText="1"/>
    </xf>
    <xf numFmtId="9" fontId="6" fillId="0" borderId="12" xfId="0" applyNumberFormat="1" applyFont="1" applyBorder="1" applyAlignment="1">
      <alignment vertical="center" wrapText="1"/>
    </xf>
    <xf numFmtId="0" fontId="6" fillId="0" borderId="16" xfId="0" applyFont="1" applyBorder="1" applyAlignment="1">
      <alignment vertical="center" wrapText="1"/>
    </xf>
    <xf numFmtId="9" fontId="6" fillId="0" borderId="37" xfId="0" applyNumberFormat="1" applyFont="1" applyBorder="1" applyAlignment="1">
      <alignment horizontal="left" vertical="center" wrapText="1"/>
    </xf>
    <xf numFmtId="9" fontId="6" fillId="0" borderId="38" xfId="0" applyNumberFormat="1" applyFont="1" applyBorder="1" applyAlignment="1">
      <alignment horizontal="left" vertical="center" wrapText="1"/>
    </xf>
    <xf numFmtId="9" fontId="6" fillId="0" borderId="39" xfId="0" applyNumberFormat="1" applyFont="1" applyBorder="1" applyAlignment="1">
      <alignment horizontal="left" vertical="center" wrapText="1"/>
    </xf>
    <xf numFmtId="0" fontId="5" fillId="0" borderId="40" xfId="0" applyFont="1" applyBorder="1" applyAlignment="1">
      <alignment vertical="center" wrapText="1"/>
    </xf>
    <xf numFmtId="0" fontId="5" fillId="0" borderId="37" xfId="0" applyFont="1" applyBorder="1" applyAlignment="1">
      <alignment vertical="center" wrapText="1"/>
    </xf>
    <xf numFmtId="0" fontId="5" fillId="0" borderId="38" xfId="0" applyFont="1" applyBorder="1" applyAlignment="1">
      <alignment vertical="center" wrapText="1"/>
    </xf>
    <xf numFmtId="0" fontId="5" fillId="0" borderId="39" xfId="0" applyFont="1" applyBorder="1" applyAlignment="1">
      <alignment vertical="center" wrapText="1"/>
    </xf>
    <xf numFmtId="0" fontId="14" fillId="0" borderId="0" xfId="0" applyFont="1"/>
    <xf numFmtId="20" fontId="15" fillId="0" borderId="0" xfId="0" applyNumberFormat="1" applyFont="1" applyAlignment="1">
      <alignment vertical="center"/>
    </xf>
    <xf numFmtId="0" fontId="14" fillId="3" borderId="31" xfId="0" applyFont="1" applyFill="1" applyBorder="1"/>
    <xf numFmtId="0" fontId="12" fillId="3" borderId="0" xfId="0" applyFont="1" applyFill="1"/>
    <xf numFmtId="0" fontId="14" fillId="3" borderId="0" xfId="0" applyFont="1" applyFill="1"/>
    <xf numFmtId="0" fontId="14" fillId="3" borderId="5" xfId="0" applyFont="1" applyFill="1" applyBorder="1"/>
    <xf numFmtId="0" fontId="14" fillId="0" borderId="0" xfId="0" applyFont="1" applyAlignment="1">
      <alignment vertical="center"/>
    </xf>
    <xf numFmtId="0" fontId="20" fillId="0" borderId="0" xfId="0" applyFont="1" applyAlignment="1">
      <alignment vertical="center"/>
    </xf>
    <xf numFmtId="0" fontId="21" fillId="3" borderId="0" xfId="0" applyFont="1" applyFill="1" applyAlignment="1">
      <alignment vertical="center"/>
    </xf>
    <xf numFmtId="0" fontId="22" fillId="0" borderId="0" xfId="0" applyFont="1"/>
    <xf numFmtId="0" fontId="21" fillId="0" borderId="0" xfId="0" applyFont="1" applyAlignment="1">
      <alignment vertical="center"/>
    </xf>
    <xf numFmtId="0" fontId="13" fillId="3" borderId="0" xfId="0" applyFont="1" applyFill="1" applyAlignment="1">
      <alignment vertical="center"/>
    </xf>
    <xf numFmtId="6" fontId="23" fillId="2" borderId="36" xfId="0" applyNumberFormat="1" applyFont="1" applyFill="1" applyBorder="1" applyAlignment="1" applyProtection="1">
      <alignment horizontal="left" vertical="center"/>
      <protection locked="0"/>
    </xf>
    <xf numFmtId="165" fontId="23" fillId="2" borderId="36" xfId="0" applyNumberFormat="1" applyFont="1" applyFill="1" applyBorder="1" applyAlignment="1" applyProtection="1">
      <alignment horizontal="left" vertical="center"/>
      <protection locked="0"/>
    </xf>
    <xf numFmtId="10" fontId="23" fillId="2" borderId="36" xfId="2" applyNumberFormat="1" applyFont="1" applyFill="1" applyBorder="1" applyAlignment="1" applyProtection="1">
      <alignment horizontal="left" vertical="center"/>
      <protection locked="0"/>
    </xf>
    <xf numFmtId="0" fontId="23" fillId="3" borderId="0" xfId="0" applyFont="1" applyFill="1" applyAlignment="1">
      <alignment vertical="center"/>
    </xf>
    <xf numFmtId="0" fontId="23" fillId="2" borderId="36" xfId="0" applyFont="1" applyFill="1" applyBorder="1" applyAlignment="1" applyProtection="1">
      <alignment vertical="center"/>
      <protection locked="0"/>
    </xf>
    <xf numFmtId="0" fontId="24" fillId="3" borderId="0" xfId="0" applyFont="1" applyFill="1" applyAlignment="1">
      <alignment vertical="center"/>
    </xf>
    <xf numFmtId="0" fontId="14" fillId="0" borderId="0" xfId="0" applyFont="1" applyProtection="1">
      <protection hidden="1"/>
    </xf>
    <xf numFmtId="0" fontId="14" fillId="3" borderId="33" xfId="0" applyFont="1" applyFill="1" applyBorder="1" applyProtection="1">
      <protection hidden="1"/>
    </xf>
    <xf numFmtId="0" fontId="14" fillId="3" borderId="34" xfId="0" applyFont="1" applyFill="1" applyBorder="1" applyProtection="1">
      <protection hidden="1"/>
    </xf>
    <xf numFmtId="0" fontId="14" fillId="3" borderId="7" xfId="0" applyFont="1" applyFill="1" applyBorder="1" applyProtection="1">
      <protection hidden="1"/>
    </xf>
    <xf numFmtId="0" fontId="14" fillId="3" borderId="31" xfId="0" applyFont="1" applyFill="1" applyBorder="1" applyProtection="1">
      <protection hidden="1"/>
    </xf>
    <xf numFmtId="9" fontId="14" fillId="3" borderId="0" xfId="0" applyNumberFormat="1" applyFont="1" applyFill="1" applyAlignment="1" applyProtection="1">
      <alignment horizontal="center" vertical="center"/>
      <protection hidden="1"/>
    </xf>
    <xf numFmtId="9" fontId="14" fillId="3" borderId="5" xfId="0" applyNumberFormat="1" applyFont="1" applyFill="1" applyBorder="1" applyAlignment="1" applyProtection="1">
      <alignment horizontal="center" vertical="center"/>
      <protection hidden="1"/>
    </xf>
    <xf numFmtId="0" fontId="14" fillId="0" borderId="31" xfId="0" applyFont="1" applyBorder="1" applyProtection="1">
      <protection hidden="1"/>
    </xf>
    <xf numFmtId="0" fontId="14" fillId="0" borderId="0" xfId="0" applyFont="1" applyAlignment="1" applyProtection="1">
      <alignment horizontal="center" vertical="center"/>
      <protection hidden="1"/>
    </xf>
    <xf numFmtId="0" fontId="16" fillId="3" borderId="31" xfId="0" applyFont="1" applyFill="1" applyBorder="1" applyProtection="1">
      <protection hidden="1"/>
    </xf>
    <xf numFmtId="9" fontId="16" fillId="3" borderId="0" xfId="2" applyFont="1" applyFill="1" applyBorder="1" applyAlignment="1" applyProtection="1">
      <alignment horizontal="center"/>
      <protection hidden="1"/>
    </xf>
    <xf numFmtId="9" fontId="16" fillId="3" borderId="5" xfId="2" applyFont="1" applyFill="1" applyBorder="1" applyAlignment="1" applyProtection="1">
      <alignment horizontal="center"/>
      <protection hidden="1"/>
    </xf>
    <xf numFmtId="0" fontId="17" fillId="3" borderId="31" xfId="0" applyFont="1" applyFill="1" applyBorder="1" applyProtection="1">
      <protection hidden="1"/>
    </xf>
    <xf numFmtId="10" fontId="17" fillId="3" borderId="0" xfId="2" applyNumberFormat="1" applyFont="1" applyFill="1" applyBorder="1" applyAlignment="1" applyProtection="1">
      <alignment horizontal="center"/>
      <protection hidden="1"/>
    </xf>
    <xf numFmtId="10" fontId="17" fillId="3" borderId="5" xfId="2" applyNumberFormat="1" applyFont="1" applyFill="1" applyBorder="1" applyAlignment="1" applyProtection="1">
      <alignment horizontal="center"/>
      <protection hidden="1"/>
    </xf>
    <xf numFmtId="10" fontId="17" fillId="0" borderId="0" xfId="2" applyNumberFormat="1" applyFont="1" applyFill="1" applyBorder="1" applyAlignment="1" applyProtection="1">
      <alignment horizontal="center"/>
      <protection hidden="1"/>
    </xf>
    <xf numFmtId="10" fontId="17" fillId="0" borderId="5" xfId="2" applyNumberFormat="1" applyFont="1" applyFill="1" applyBorder="1" applyAlignment="1" applyProtection="1">
      <alignment horizontal="center"/>
      <protection hidden="1"/>
    </xf>
    <xf numFmtId="10" fontId="17" fillId="0" borderId="0" xfId="2" applyNumberFormat="1" applyFont="1" applyFill="1" applyBorder="1" applyAlignment="1" applyProtection="1">
      <alignment horizontal="center" vertical="center"/>
      <protection hidden="1"/>
    </xf>
    <xf numFmtId="10" fontId="17" fillId="0" borderId="5" xfId="2" applyNumberFormat="1" applyFont="1" applyFill="1" applyBorder="1" applyAlignment="1" applyProtection="1">
      <alignment horizontal="center" vertical="center"/>
      <protection hidden="1"/>
    </xf>
    <xf numFmtId="165" fontId="14" fillId="0" borderId="0" xfId="0" applyNumberFormat="1" applyFont="1" applyAlignment="1" applyProtection="1">
      <alignment horizontal="center"/>
      <protection hidden="1"/>
    </xf>
    <xf numFmtId="165" fontId="14" fillId="0" borderId="5" xfId="0" applyNumberFormat="1" applyFont="1" applyBorder="1" applyAlignment="1" applyProtection="1">
      <alignment horizontal="center"/>
      <protection hidden="1"/>
    </xf>
    <xf numFmtId="165" fontId="14" fillId="3" borderId="0" xfId="0" applyNumberFormat="1" applyFont="1" applyFill="1" applyAlignment="1" applyProtection="1">
      <alignment horizontal="center"/>
      <protection hidden="1"/>
    </xf>
    <xf numFmtId="165" fontId="14" fillId="3" borderId="5" xfId="0" applyNumberFormat="1" applyFont="1" applyFill="1" applyBorder="1" applyAlignment="1" applyProtection="1">
      <alignment horizontal="center"/>
      <protection hidden="1"/>
    </xf>
    <xf numFmtId="165" fontId="14" fillId="3" borderId="0" xfId="1" applyNumberFormat="1" applyFont="1" applyFill="1" applyBorder="1" applyAlignment="1" applyProtection="1">
      <alignment horizontal="center"/>
      <protection hidden="1"/>
    </xf>
    <xf numFmtId="165" fontId="14" fillId="3" borderId="5" xfId="1" applyNumberFormat="1" applyFont="1" applyFill="1" applyBorder="1" applyAlignment="1" applyProtection="1">
      <alignment horizontal="center"/>
      <protection hidden="1"/>
    </xf>
    <xf numFmtId="0" fontId="18" fillId="3" borderId="31" xfId="0" applyFont="1" applyFill="1" applyBorder="1" applyProtection="1">
      <protection hidden="1"/>
    </xf>
    <xf numFmtId="165" fontId="18" fillId="3" borderId="0" xfId="1" applyNumberFormat="1" applyFont="1" applyFill="1" applyBorder="1" applyAlignment="1" applyProtection="1">
      <alignment horizontal="center"/>
      <protection hidden="1"/>
    </xf>
    <xf numFmtId="165" fontId="18" fillId="3" borderId="5" xfId="1" applyNumberFormat="1" applyFont="1" applyFill="1" applyBorder="1" applyAlignment="1" applyProtection="1">
      <alignment horizontal="center"/>
      <protection hidden="1"/>
    </xf>
    <xf numFmtId="0" fontId="19" fillId="3" borderId="31" xfId="0" applyFont="1" applyFill="1" applyBorder="1" applyProtection="1">
      <protection hidden="1"/>
    </xf>
    <xf numFmtId="165" fontId="19" fillId="3" borderId="0" xfId="2" applyNumberFormat="1" applyFont="1" applyFill="1" applyBorder="1" applyAlignment="1" applyProtection="1">
      <alignment horizontal="center"/>
      <protection hidden="1"/>
    </xf>
    <xf numFmtId="165" fontId="19" fillId="3" borderId="5" xfId="2" applyNumberFormat="1" applyFont="1" applyFill="1" applyBorder="1" applyAlignment="1" applyProtection="1">
      <alignment horizontal="center"/>
      <protection hidden="1"/>
    </xf>
    <xf numFmtId="0" fontId="14" fillId="3" borderId="0" xfId="0" applyFont="1" applyFill="1" applyAlignment="1" applyProtection="1">
      <alignment horizontal="center"/>
      <protection hidden="1"/>
    </xf>
    <xf numFmtId="0" fontId="14" fillId="3" borderId="5" xfId="0" applyFont="1" applyFill="1" applyBorder="1" applyAlignment="1" applyProtection="1">
      <alignment horizontal="center"/>
      <protection hidden="1"/>
    </xf>
    <xf numFmtId="0" fontId="14" fillId="0" borderId="5" xfId="0" applyFont="1" applyBorder="1" applyProtection="1">
      <protection hidden="1"/>
    </xf>
    <xf numFmtId="0" fontId="14" fillId="3" borderId="32" xfId="0" applyFont="1" applyFill="1" applyBorder="1" applyProtection="1">
      <protection hidden="1"/>
    </xf>
    <xf numFmtId="0" fontId="14" fillId="3" borderId="35" xfId="0" applyFont="1" applyFill="1" applyBorder="1" applyProtection="1">
      <protection hidden="1"/>
    </xf>
    <xf numFmtId="0" fontId="14" fillId="3" borderId="4" xfId="0" applyFont="1" applyFill="1" applyBorder="1" applyProtection="1">
      <protection hidden="1"/>
    </xf>
    <xf numFmtId="0" fontId="14" fillId="3" borderId="0" xfId="0" applyFont="1" applyFill="1" applyProtection="1">
      <protection hidden="1"/>
    </xf>
    <xf numFmtId="0" fontId="14" fillId="3" borderId="5" xfId="0" applyFont="1" applyFill="1" applyBorder="1" applyProtection="1">
      <protection hidden="1"/>
    </xf>
    <xf numFmtId="0" fontId="0" fillId="0" borderId="49" xfId="0" applyBorder="1"/>
    <xf numFmtId="0" fontId="7" fillId="0" borderId="0" xfId="0" applyFont="1"/>
    <xf numFmtId="9" fontId="26" fillId="0" borderId="50" xfId="2" applyFont="1" applyBorder="1" applyAlignment="1">
      <alignment vertical="center" wrapText="1"/>
    </xf>
    <xf numFmtId="9" fontId="7" fillId="0" borderId="29" xfId="2" applyFont="1" applyBorder="1" applyAlignment="1">
      <alignment vertical="center" wrapText="1"/>
    </xf>
    <xf numFmtId="9" fontId="7" fillId="0" borderId="51" xfId="2" applyFont="1" applyBorder="1" applyAlignment="1">
      <alignment vertical="center" wrapText="1"/>
    </xf>
    <xf numFmtId="9" fontId="7" fillId="0" borderId="24" xfId="2" applyFont="1" applyBorder="1" applyAlignment="1">
      <alignment vertical="center" wrapText="1"/>
    </xf>
    <xf numFmtId="9" fontId="7" fillId="0" borderId="0" xfId="2" applyFont="1"/>
    <xf numFmtId="0" fontId="4" fillId="0" borderId="52" xfId="0" applyFont="1" applyBorder="1" applyAlignment="1">
      <alignment vertical="center" wrapText="1"/>
    </xf>
    <xf numFmtId="9" fontId="26" fillId="0" borderId="53" xfId="2" applyFont="1" applyBorder="1" applyAlignment="1">
      <alignment vertical="center" wrapText="1"/>
    </xf>
    <xf numFmtId="9" fontId="7" fillId="0" borderId="26" xfId="2" applyFont="1" applyBorder="1" applyAlignment="1">
      <alignment vertical="center" wrapText="1"/>
    </xf>
    <xf numFmtId="9" fontId="7" fillId="0" borderId="27" xfId="2" applyFont="1" applyBorder="1" applyAlignment="1">
      <alignment vertical="center" wrapText="1"/>
    </xf>
    <xf numFmtId="9" fontId="7" fillId="0" borderId="28" xfId="2" applyFont="1" applyBorder="1" applyAlignment="1">
      <alignment vertical="center" wrapText="1"/>
    </xf>
    <xf numFmtId="0" fontId="4" fillId="0" borderId="53" xfId="0" applyFont="1" applyBorder="1" applyAlignment="1">
      <alignment vertical="center" wrapText="1"/>
    </xf>
    <xf numFmtId="0" fontId="5" fillId="0" borderId="54" xfId="0" applyFont="1" applyBorder="1" applyAlignment="1">
      <alignment vertical="center" wrapText="1"/>
    </xf>
    <xf numFmtId="9" fontId="7" fillId="0" borderId="42" xfId="2" applyFont="1" applyBorder="1" applyAlignment="1">
      <alignment vertical="center" wrapText="1"/>
    </xf>
    <xf numFmtId="9" fontId="6" fillId="0" borderId="11" xfId="0" applyNumberFormat="1" applyFont="1" applyBorder="1" applyAlignment="1">
      <alignment vertical="center" wrapText="1"/>
    </xf>
    <xf numFmtId="10" fontId="2" fillId="0" borderId="55" xfId="2" applyNumberFormat="1" applyFont="1" applyBorder="1" applyAlignment="1">
      <alignment vertical="center" wrapText="1"/>
    </xf>
    <xf numFmtId="9" fontId="7" fillId="0" borderId="54" xfId="2" applyFont="1" applyBorder="1" applyAlignment="1">
      <alignment vertical="center" wrapText="1"/>
    </xf>
    <xf numFmtId="0" fontId="5" fillId="0" borderId="43" xfId="0" applyFont="1" applyBorder="1" applyAlignment="1">
      <alignment vertical="center" wrapText="1"/>
    </xf>
    <xf numFmtId="0" fontId="22" fillId="4" borderId="33" xfId="0" applyFont="1" applyFill="1" applyBorder="1"/>
    <xf numFmtId="0" fontId="22" fillId="4" borderId="34" xfId="0" applyFont="1" applyFill="1" applyBorder="1"/>
    <xf numFmtId="0" fontId="22" fillId="4" borderId="7" xfId="0" applyFont="1" applyFill="1" applyBorder="1"/>
    <xf numFmtId="0" fontId="22" fillId="4" borderId="31" xfId="0" applyFont="1" applyFill="1" applyBorder="1"/>
    <xf numFmtId="0" fontId="27" fillId="4" borderId="0" xfId="0" applyFont="1" applyFill="1" applyAlignment="1">
      <alignment horizontal="left"/>
    </xf>
    <xf numFmtId="0" fontId="22" fillId="4" borderId="0" xfId="0" applyFont="1" applyFill="1"/>
    <xf numFmtId="0" fontId="22" fillId="4" borderId="5" xfId="0" applyFont="1" applyFill="1" applyBorder="1"/>
    <xf numFmtId="0" fontId="22" fillId="4" borderId="32" xfId="0" applyFont="1" applyFill="1" applyBorder="1"/>
    <xf numFmtId="0" fontId="14" fillId="4" borderId="33" xfId="0" applyFont="1" applyFill="1" applyBorder="1" applyProtection="1">
      <protection hidden="1"/>
    </xf>
    <xf numFmtId="0" fontId="14" fillId="4" borderId="34" xfId="0" applyFont="1" applyFill="1" applyBorder="1" applyProtection="1">
      <protection hidden="1"/>
    </xf>
    <xf numFmtId="0" fontId="14" fillId="4" borderId="7" xfId="0" applyFont="1" applyFill="1" applyBorder="1" applyProtection="1">
      <protection hidden="1"/>
    </xf>
    <xf numFmtId="0" fontId="14" fillId="4" borderId="31" xfId="0" applyFont="1" applyFill="1" applyBorder="1" applyProtection="1">
      <protection hidden="1"/>
    </xf>
    <xf numFmtId="0" fontId="14" fillId="4" borderId="0" xfId="0" applyFont="1" applyFill="1" applyProtection="1">
      <protection hidden="1"/>
    </xf>
    <xf numFmtId="0" fontId="14" fillId="4" borderId="5" xfId="0" applyFont="1" applyFill="1" applyBorder="1" applyProtection="1">
      <protection hidden="1"/>
    </xf>
    <xf numFmtId="0" fontId="22" fillId="4" borderId="34" xfId="0" applyFont="1" applyFill="1" applyBorder="1" applyAlignment="1">
      <alignment vertical="center"/>
    </xf>
    <xf numFmtId="0" fontId="22" fillId="4" borderId="31" xfId="0" applyFont="1" applyFill="1" applyBorder="1" applyProtection="1">
      <protection hidden="1"/>
    </xf>
    <xf numFmtId="0" fontId="22" fillId="4" borderId="0" xfId="0" applyFont="1" applyFill="1" applyProtection="1">
      <protection hidden="1"/>
    </xf>
    <xf numFmtId="0" fontId="22" fillId="4" borderId="5" xfId="0" applyFont="1" applyFill="1" applyBorder="1" applyProtection="1">
      <protection hidden="1"/>
    </xf>
    <xf numFmtId="0" fontId="22" fillId="4" borderId="4" xfId="0" applyFont="1" applyFill="1" applyBorder="1"/>
    <xf numFmtId="0" fontId="22" fillId="4" borderId="32" xfId="0" applyFont="1" applyFill="1" applyBorder="1" applyProtection="1">
      <protection hidden="1"/>
    </xf>
    <xf numFmtId="0" fontId="22" fillId="4" borderId="35" xfId="0" applyFont="1" applyFill="1" applyBorder="1" applyProtection="1">
      <protection hidden="1"/>
    </xf>
    <xf numFmtId="0" fontId="22" fillId="4" borderId="4" xfId="0" applyFont="1" applyFill="1" applyBorder="1" applyProtection="1">
      <protection hidden="1"/>
    </xf>
    <xf numFmtId="165" fontId="27" fillId="4" borderId="0" xfId="0" applyNumberFormat="1" applyFont="1" applyFill="1" applyAlignment="1">
      <alignment horizontal="center" vertical="center"/>
    </xf>
    <xf numFmtId="0" fontId="29" fillId="4" borderId="0" xfId="0" applyFont="1" applyFill="1" applyAlignment="1">
      <alignment vertical="center"/>
    </xf>
    <xf numFmtId="164" fontId="29" fillId="4" borderId="0" xfId="2" applyNumberFormat="1" applyFont="1" applyFill="1" applyBorder="1" applyAlignment="1">
      <alignment horizontal="center" vertical="center"/>
    </xf>
    <xf numFmtId="0" fontId="22" fillId="4" borderId="35" xfId="0" applyFont="1" applyFill="1" applyBorder="1"/>
    <xf numFmtId="0" fontId="22" fillId="4" borderId="33" xfId="0" applyFont="1" applyFill="1" applyBorder="1" applyProtection="1">
      <protection hidden="1"/>
    </xf>
    <xf numFmtId="0" fontId="22" fillId="4" borderId="34" xfId="0" applyFont="1" applyFill="1" applyBorder="1" applyProtection="1">
      <protection hidden="1"/>
    </xf>
    <xf numFmtId="0" fontId="22" fillId="4" borderId="7" xfId="0" applyFont="1" applyFill="1" applyBorder="1" applyProtection="1">
      <protection hidden="1"/>
    </xf>
    <xf numFmtId="0" fontId="32" fillId="4" borderId="0" xfId="0" applyFont="1" applyFill="1" applyAlignment="1">
      <alignment vertical="center" wrapText="1"/>
    </xf>
    <xf numFmtId="0" fontId="5" fillId="0" borderId="51" xfId="0" applyFont="1" applyBorder="1" applyAlignment="1">
      <alignment vertical="center" wrapText="1"/>
    </xf>
    <xf numFmtId="0" fontId="5" fillId="0" borderId="42" xfId="0" applyFont="1" applyBorder="1" applyAlignment="1">
      <alignment vertical="center" wrapText="1"/>
    </xf>
    <xf numFmtId="0" fontId="4" fillId="0" borderId="34" xfId="0" applyFont="1" applyBorder="1" applyAlignment="1">
      <alignment vertical="center" wrapText="1"/>
    </xf>
    <xf numFmtId="43" fontId="14" fillId="0" borderId="5" xfId="1" applyFont="1" applyBorder="1" applyAlignment="1" applyProtection="1">
      <alignment horizontal="center" vertical="center"/>
      <protection hidden="1"/>
    </xf>
    <xf numFmtId="0" fontId="5" fillId="5" borderId="0" xfId="0" applyFont="1" applyFill="1" applyAlignment="1">
      <alignment vertical="center"/>
    </xf>
    <xf numFmtId="0" fontId="0" fillId="5" borderId="0" xfId="0" applyFill="1" applyAlignment="1">
      <alignment vertical="center" wrapText="1"/>
    </xf>
    <xf numFmtId="0" fontId="0" fillId="5" borderId="0" xfId="0" applyFill="1"/>
    <xf numFmtId="9" fontId="6" fillId="0" borderId="56" xfId="0" applyNumberFormat="1" applyFont="1" applyBorder="1" applyAlignment="1">
      <alignment vertical="center" wrapText="1"/>
    </xf>
    <xf numFmtId="9" fontId="7" fillId="0" borderId="40" xfId="2" applyFont="1" applyBorder="1" applyAlignment="1">
      <alignment vertical="center" wrapText="1"/>
    </xf>
    <xf numFmtId="0" fontId="5" fillId="0" borderId="47" xfId="0" applyFont="1" applyBorder="1" applyAlignment="1">
      <alignment vertical="center" wrapText="1"/>
    </xf>
    <xf numFmtId="10" fontId="2" fillId="0" borderId="57" xfId="2" applyNumberFormat="1" applyFont="1" applyBorder="1" applyAlignment="1">
      <alignment vertical="center" wrapText="1"/>
    </xf>
    <xf numFmtId="9" fontId="0" fillId="0" borderId="0" xfId="0" applyNumberFormat="1"/>
    <xf numFmtId="0" fontId="5" fillId="0" borderId="48" xfId="0" applyFont="1" applyBorder="1" applyAlignment="1">
      <alignment vertical="center" wrapText="1"/>
    </xf>
    <xf numFmtId="165" fontId="14" fillId="0" borderId="0" xfId="1" applyNumberFormat="1" applyFont="1" applyFill="1" applyBorder="1" applyAlignment="1" applyProtection="1">
      <alignment horizontal="center"/>
      <protection hidden="1"/>
    </xf>
    <xf numFmtId="9" fontId="7" fillId="0" borderId="47" xfId="2" applyFont="1" applyBorder="1" applyAlignment="1">
      <alignment vertical="center" wrapText="1"/>
    </xf>
    <xf numFmtId="0" fontId="5" fillId="0" borderId="58" xfId="0" applyFont="1" applyBorder="1" applyAlignment="1">
      <alignment vertical="center" wrapText="1"/>
    </xf>
    <xf numFmtId="0" fontId="28" fillId="4" borderId="35" xfId="0" applyFont="1" applyFill="1" applyBorder="1" applyAlignment="1">
      <alignment horizontal="left" vertical="center" wrapText="1"/>
    </xf>
    <xf numFmtId="0" fontId="28" fillId="4" borderId="4" xfId="0" applyFont="1" applyFill="1" applyBorder="1" applyAlignment="1">
      <alignment horizontal="left" vertical="center" wrapText="1"/>
    </xf>
    <xf numFmtId="0" fontId="33" fillId="0" borderId="41" xfId="0" applyFont="1" applyBorder="1" applyAlignment="1">
      <alignment wrapText="1"/>
    </xf>
    <xf numFmtId="0" fontId="25" fillId="0" borderId="42" xfId="0" applyFont="1" applyBorder="1" applyAlignment="1">
      <alignment wrapText="1"/>
    </xf>
    <xf numFmtId="0" fontId="25" fillId="0" borderId="43" xfId="0" applyFont="1" applyBorder="1" applyAlignment="1">
      <alignment wrapText="1"/>
    </xf>
    <xf numFmtId="0" fontId="25" fillId="0" borderId="44" xfId="0" applyFont="1" applyBorder="1" applyAlignment="1">
      <alignment wrapText="1"/>
    </xf>
    <xf numFmtId="0" fontId="25" fillId="0" borderId="0" xfId="0" applyFont="1" applyAlignment="1">
      <alignment wrapText="1"/>
    </xf>
    <xf numFmtId="0" fontId="25" fillId="0" borderId="45" xfId="0" applyFont="1" applyBorder="1" applyAlignment="1">
      <alignment wrapText="1"/>
    </xf>
    <xf numFmtId="0" fontId="25" fillId="0" borderId="46" xfId="0" applyFont="1" applyBorder="1" applyAlignment="1">
      <alignment wrapText="1"/>
    </xf>
    <xf numFmtId="0" fontId="25" fillId="0" borderId="47" xfId="0" applyFont="1" applyBorder="1" applyAlignment="1">
      <alignment wrapText="1"/>
    </xf>
    <xf numFmtId="0" fontId="25" fillId="0" borderId="48" xfId="0" applyFont="1" applyBorder="1" applyAlignment="1">
      <alignment wrapText="1"/>
    </xf>
    <xf numFmtId="0" fontId="36" fillId="4" borderId="35" xfId="0" applyFont="1" applyFill="1" applyBorder="1" applyAlignment="1">
      <alignment horizontal="left" vertical="center" wrapText="1"/>
    </xf>
  </cellXfs>
  <cellStyles count="3">
    <cellStyle name="Comma" xfId="1" builtinId="3"/>
    <cellStyle name="Normal" xfId="0" builtinId="0"/>
    <cellStyle name="Per cent" xfId="2" builtinId="5"/>
  </cellStyles>
  <dxfs count="0"/>
  <tableStyles count="0" defaultTableStyle="TableStyleMedium2" defaultPivotStyle="PivotStyleLight16"/>
  <colors>
    <mruColors>
      <color rgb="FF124444"/>
      <color rgb="FFF49B00"/>
      <color rgb="FFFF8811"/>
      <color rgb="FFED7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themortgageworks.co.uk/intermediaries/products/further-advance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themortgageworks.co.uk/intermediaries/products/further-advance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388775</xdr:colOff>
      <xdr:row>0</xdr:row>
      <xdr:rowOff>54428</xdr:rowOff>
    </xdr:from>
    <xdr:to>
      <xdr:col>2</xdr:col>
      <xdr:colOff>3132769</xdr:colOff>
      <xdr:row>0</xdr:row>
      <xdr:rowOff>684210</xdr:rowOff>
    </xdr:to>
    <xdr:pic>
      <xdr:nvPicPr>
        <xdr:cNvPr id="7" name="Picture 6">
          <a:hlinkClick xmlns:r="http://schemas.openxmlformats.org/officeDocument/2006/relationships" r:id="rId1"/>
          <a:extLst>
            <a:ext uri="{FF2B5EF4-FFF2-40B4-BE49-F238E27FC236}">
              <a16:creationId xmlns:a16="http://schemas.microsoft.com/office/drawing/2014/main" id="{001A9DD6-8F7C-4842-BCD3-5399DD6197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4265" y="54428"/>
          <a:ext cx="3230676" cy="6297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366875</xdr:colOff>
      <xdr:row>0</xdr:row>
      <xdr:rowOff>63028</xdr:rowOff>
    </xdr:from>
    <xdr:to>
      <xdr:col>2</xdr:col>
      <xdr:colOff>3104973</xdr:colOff>
      <xdr:row>0</xdr:row>
      <xdr:rowOff>694170</xdr:rowOff>
    </xdr:to>
    <xdr:pic>
      <xdr:nvPicPr>
        <xdr:cNvPr id="4" name="Picture 3">
          <a:hlinkClick xmlns:r="http://schemas.openxmlformats.org/officeDocument/2006/relationships" r:id="rId1"/>
          <a:extLst>
            <a:ext uri="{FF2B5EF4-FFF2-40B4-BE49-F238E27FC236}">
              <a16:creationId xmlns:a16="http://schemas.microsoft.com/office/drawing/2014/main" id="{45FF4AD0-5174-307D-9620-D3C0A1F3E16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2365" y="63028"/>
          <a:ext cx="3227955" cy="63431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84CC-27A9-435B-9EE9-6A0F3EF4B21B}">
  <sheetPr>
    <tabColor theme="1"/>
  </sheetPr>
  <dimension ref="B1:Z39"/>
  <sheetViews>
    <sheetView showGridLines="0" zoomScale="70" zoomScaleNormal="70" zoomScaleSheetLayoutView="115" workbookViewId="0">
      <selection activeCell="R21" sqref="R21"/>
    </sheetView>
  </sheetViews>
  <sheetFormatPr defaultColWidth="8.7265625" defaultRowHeight="14" x14ac:dyDescent="0.3"/>
  <cols>
    <col min="1" max="1" width="3.26953125" style="56" customWidth="1"/>
    <col min="2" max="2" width="7" style="56" customWidth="1"/>
    <col min="3" max="3" width="83.54296875" style="56" customWidth="1"/>
    <col min="4" max="4" width="35.1796875" style="56" customWidth="1"/>
    <col min="5" max="5" width="8.7265625" style="56" customWidth="1"/>
    <col min="6" max="6" width="17.54296875" style="74" hidden="1" customWidth="1"/>
    <col min="7" max="12" width="12.26953125" style="74" hidden="1" customWidth="1"/>
    <col min="13" max="13" width="3.26953125" style="56" customWidth="1"/>
    <col min="14" max="16384" width="8.7265625" style="56"/>
  </cols>
  <sheetData>
    <row r="1" spans="2:26" ht="63.65" customHeight="1" thickBot="1" x14ac:dyDescent="0.35"/>
    <row r="2" spans="2:26" x14ac:dyDescent="0.3">
      <c r="B2" s="132"/>
      <c r="C2" s="133"/>
      <c r="D2" s="133"/>
      <c r="E2" s="134"/>
      <c r="F2" s="158"/>
      <c r="G2" s="159"/>
      <c r="H2" s="159"/>
      <c r="I2" s="159"/>
      <c r="J2" s="159"/>
      <c r="K2" s="159"/>
      <c r="L2" s="160"/>
    </row>
    <row r="3" spans="2:26" ht="27.5" x14ac:dyDescent="0.55000000000000004">
      <c r="B3" s="135"/>
      <c r="C3" s="136" t="s">
        <v>0</v>
      </c>
      <c r="D3" s="137"/>
      <c r="E3" s="138"/>
      <c r="F3" s="147"/>
      <c r="G3" s="148"/>
      <c r="H3" s="148"/>
      <c r="I3" s="148"/>
      <c r="J3" s="148"/>
      <c r="K3" s="148"/>
      <c r="L3" s="149"/>
      <c r="Z3" s="57"/>
    </row>
    <row r="4" spans="2:26" ht="69" customHeight="1" thickBot="1" x14ac:dyDescent="0.35">
      <c r="B4" s="139"/>
      <c r="C4" s="178" t="s">
        <v>87</v>
      </c>
      <c r="D4" s="178"/>
      <c r="E4" s="179"/>
      <c r="F4" s="147"/>
      <c r="G4" s="148"/>
      <c r="H4" s="148"/>
      <c r="I4" s="148"/>
      <c r="J4" s="148"/>
      <c r="K4" s="148"/>
      <c r="L4" s="149"/>
    </row>
    <row r="5" spans="2:26" ht="19.5" customHeight="1" x14ac:dyDescent="0.5">
      <c r="B5" s="58"/>
      <c r="C5" s="59"/>
      <c r="D5" s="60"/>
      <c r="E5" s="61"/>
      <c r="F5" s="75"/>
      <c r="G5" s="76"/>
      <c r="H5" s="76"/>
      <c r="I5" s="76"/>
      <c r="J5" s="76"/>
      <c r="K5" s="76"/>
      <c r="L5" s="77"/>
      <c r="Z5" s="62"/>
    </row>
    <row r="6" spans="2:26" ht="18" customHeight="1" x14ac:dyDescent="0.3">
      <c r="B6" s="58"/>
      <c r="C6" s="67" t="s">
        <v>1</v>
      </c>
      <c r="D6" s="68"/>
      <c r="E6" s="61"/>
      <c r="F6" s="78" t="s">
        <v>2</v>
      </c>
      <c r="G6" s="79">
        <v>0.5</v>
      </c>
      <c r="H6" s="79">
        <v>0.6</v>
      </c>
      <c r="I6" s="79">
        <v>0.65</v>
      </c>
      <c r="J6" s="79">
        <v>0.7</v>
      </c>
      <c r="K6" s="79">
        <v>0.75</v>
      </c>
      <c r="L6" s="80">
        <v>0.8</v>
      </c>
    </row>
    <row r="7" spans="2:26" ht="18" customHeight="1" x14ac:dyDescent="0.3">
      <c r="B7" s="58"/>
      <c r="C7" s="67" t="s">
        <v>3</v>
      </c>
      <c r="D7" s="69"/>
      <c r="E7" s="61"/>
      <c r="F7" s="81" t="s">
        <v>4</v>
      </c>
      <c r="G7" s="82" t="s">
        <v>90</v>
      </c>
      <c r="H7" s="82" t="s">
        <v>90</v>
      </c>
      <c r="I7" s="82" t="s">
        <v>90</v>
      </c>
      <c r="J7" s="82" t="s">
        <v>91</v>
      </c>
      <c r="K7" s="82" t="s">
        <v>91</v>
      </c>
      <c r="L7" s="165" t="s">
        <v>91</v>
      </c>
      <c r="Z7" s="62"/>
    </row>
    <row r="8" spans="2:26" ht="18" customHeight="1" x14ac:dyDescent="0.3">
      <c r="B8" s="58"/>
      <c r="C8" s="67" t="s">
        <v>5</v>
      </c>
      <c r="D8" s="69"/>
      <c r="E8" s="61"/>
      <c r="F8" s="83" t="s">
        <v>6</v>
      </c>
      <c r="G8" s="84" t="e">
        <f>VLOOKUP(CONCATENATE($D$16,", ",$D$17,", ",$D$15,", ",$D$13),ICR!$E:$F,2,FALSE)</f>
        <v>#N/A</v>
      </c>
      <c r="H8" s="84" t="e">
        <f>VLOOKUP(CONCATENATE($D$16,", ",$D$17,", ",$D$15,", ",$D$13),ICR!$E:$F,2,FALSE)</f>
        <v>#N/A</v>
      </c>
      <c r="I8" s="84" t="e">
        <f>VLOOKUP(CONCATENATE($D$16,", ",$D$17,", ",$D$15,", ",$D$13),ICR!$E:$F,2,FALSE)</f>
        <v>#N/A</v>
      </c>
      <c r="J8" s="84" t="e">
        <f>VLOOKUP(CONCATENATE($D$16,", ",$D$17,", ",$D$15,", ",$D$13),ICR!$E:$F,2,FALSE)</f>
        <v>#N/A</v>
      </c>
      <c r="K8" s="84" t="e">
        <f>VLOOKUP(CONCATENATE($D$16,", ",$D$17,", ",$D$15,", ",$D$13),ICR!$E:$F,2,FALSE)</f>
        <v>#N/A</v>
      </c>
      <c r="L8" s="85" t="e">
        <f>VLOOKUP(CONCATENATE($D$16,", ",$D$17,", ",$D$15,", ",$D$13),ICR!$E:$F,2,FALSE)</f>
        <v>#N/A</v>
      </c>
      <c r="Z8" s="62"/>
    </row>
    <row r="9" spans="2:26" ht="18" customHeight="1" x14ac:dyDescent="0.3">
      <c r="B9" s="58"/>
      <c r="C9" s="67" t="s">
        <v>7</v>
      </c>
      <c r="D9" s="70"/>
      <c r="E9" s="61"/>
      <c r="F9" s="86" t="s">
        <v>8</v>
      </c>
      <c r="G9" s="87" t="e">
        <f>MAX(VLOOKUP(CONCATENATE($D$16,", ",G8,", ",$D$10,", ",G7),'SA Stress Rate (ML)'!$E:$F,2,FALSE),G10)</f>
        <v>#N/A</v>
      </c>
      <c r="H9" s="87" t="e">
        <f>MAX(VLOOKUP(CONCATENATE($D$16,", ",H8,", ",$D$10,", ",H7),'SA Stress Rate (ML)'!$E:$F,2,FALSE),H10)</f>
        <v>#N/A</v>
      </c>
      <c r="I9" s="87" t="e">
        <f>MAX(VLOOKUP(CONCATENATE($D$16,", ",I8,", ",$D$10,", ",I7),'SA Stress Rate (ML)'!$E:$F,2,FALSE),I10)</f>
        <v>#N/A</v>
      </c>
      <c r="J9" s="87" t="e">
        <f>MAX(VLOOKUP(CONCATENATE($D$16,", ",J8,", ",$D$10,", ",J7),'SA Stress Rate (ML)'!$E:$F,2,FALSE),J10)</f>
        <v>#N/A</v>
      </c>
      <c r="K9" s="87" t="e">
        <f>MAX(VLOOKUP(CONCATENATE($D$16,", ",K8,", ",$D$10,", ",K7),'SA Stress Rate (ML)'!$E:$F,2,FALSE),K10)</f>
        <v>#N/A</v>
      </c>
      <c r="L9" s="88" t="e">
        <f>MAX(VLOOKUP(CONCATENATE($D$16,", ",L8,", ",$D$10,", ",L7),'SA Stress Rate (ML)'!$E:$F,2,FALSE),L10)</f>
        <v>#N/A</v>
      </c>
      <c r="Z9" s="62"/>
    </row>
    <row r="10" spans="2:26" ht="18" customHeight="1" x14ac:dyDescent="0.3">
      <c r="B10" s="58"/>
      <c r="C10" s="67" t="s">
        <v>9</v>
      </c>
      <c r="D10" s="69"/>
      <c r="E10" s="61"/>
      <c r="F10" s="86" t="s">
        <v>10</v>
      </c>
      <c r="G10" s="87" t="e">
        <f>VLOOKUP(CONCATENATE($D$16,", ",G8,", ",$D$20,", ",G7),'SA Stress Rate (FA)'!$E:$F,2,FALSE)</f>
        <v>#N/A</v>
      </c>
      <c r="H10" s="87" t="e">
        <f>VLOOKUP(CONCATENATE($D$16,", ",H8,", ",$D$20,", ",H7),'SA Stress Rate (FA)'!$E:$F,2,FALSE)</f>
        <v>#N/A</v>
      </c>
      <c r="I10" s="87" t="e">
        <f>VLOOKUP(CONCATENATE($D$16,", ",I8,", ",$D$20,", ",I7),'SA Stress Rate (FA)'!$E:$F,2,FALSE)</f>
        <v>#N/A</v>
      </c>
      <c r="J10" s="87" t="e">
        <f>VLOOKUP(CONCATENATE($D$16,", ",J8,", ",$D$20,", ",J7),'SA Stress Rate (FA)'!$E:$F,2,FALSE)</f>
        <v>#N/A</v>
      </c>
      <c r="K10" s="87" t="e">
        <f>VLOOKUP(CONCATENATE($D$16,", ",K8,", ",$D$20,", ",K7),'SA Stress Rate (FA)'!$E:$F,2,FALSE)</f>
        <v>#N/A</v>
      </c>
      <c r="L10" s="88" t="e">
        <f>VLOOKUP(CONCATENATE($D$16,", ",L8,", ",$D$20,", ",L7),'SA Stress Rate (FA)'!$E:$F,2,FALSE)</f>
        <v>#N/A</v>
      </c>
      <c r="Z10" s="62"/>
    </row>
    <row r="11" spans="2:26" ht="18" customHeight="1" x14ac:dyDescent="0.3">
      <c r="B11" s="58"/>
      <c r="C11" s="67"/>
      <c r="D11" s="71"/>
      <c r="E11" s="61"/>
      <c r="F11" s="81" t="s">
        <v>11</v>
      </c>
      <c r="G11" s="93" t="e">
        <f>$D$7-($D$8*G$8*G$9/12)</f>
        <v>#N/A</v>
      </c>
      <c r="H11" s="93" t="e">
        <f t="shared" ref="H11:K11" si="0">$D$7-($D$8*H$8*H$9/12)</f>
        <v>#N/A</v>
      </c>
      <c r="I11" s="93" t="e">
        <f t="shared" si="0"/>
        <v>#N/A</v>
      </c>
      <c r="J11" s="93" t="e">
        <f t="shared" si="0"/>
        <v>#N/A</v>
      </c>
      <c r="K11" s="93" t="e">
        <f t="shared" si="0"/>
        <v>#N/A</v>
      </c>
      <c r="L11" s="94" t="e">
        <f>$D$7-($D$8*L$8*L$9/12)</f>
        <v>#N/A</v>
      </c>
    </row>
    <row r="12" spans="2:26" ht="18" customHeight="1" x14ac:dyDescent="0.3">
      <c r="B12" s="58"/>
      <c r="C12" s="67" t="s">
        <v>12</v>
      </c>
      <c r="D12" s="72"/>
      <c r="E12" s="61"/>
      <c r="F12" s="81"/>
      <c r="L12" s="107"/>
      <c r="Z12" s="62"/>
    </row>
    <row r="13" spans="2:26" ht="18" customHeight="1" x14ac:dyDescent="0.3">
      <c r="B13" s="58"/>
      <c r="C13" s="67" t="s">
        <v>13</v>
      </c>
      <c r="D13" s="72"/>
      <c r="E13" s="61"/>
      <c r="F13" s="78" t="s">
        <v>14</v>
      </c>
      <c r="G13" s="95">
        <f t="shared" ref="G13:L13" si="1">($D$6*G6)-$D$8</f>
        <v>0</v>
      </c>
      <c r="H13" s="95">
        <f t="shared" si="1"/>
        <v>0</v>
      </c>
      <c r="I13" s="93">
        <f t="shared" si="1"/>
        <v>0</v>
      </c>
      <c r="J13" s="95">
        <f t="shared" si="1"/>
        <v>0</v>
      </c>
      <c r="K13" s="95">
        <f t="shared" si="1"/>
        <v>0</v>
      </c>
      <c r="L13" s="96">
        <f t="shared" si="1"/>
        <v>0</v>
      </c>
      <c r="Z13" s="62"/>
    </row>
    <row r="14" spans="2:26" ht="18" customHeight="1" x14ac:dyDescent="0.3">
      <c r="B14" s="58"/>
      <c r="C14" s="67" t="s">
        <v>15</v>
      </c>
      <c r="D14" s="72"/>
      <c r="E14" s="61"/>
      <c r="F14" s="78" t="s">
        <v>16</v>
      </c>
      <c r="G14" s="97" t="e">
        <f>(G11*12)/G10/G8</f>
        <v>#N/A</v>
      </c>
      <c r="H14" s="97" t="e">
        <f t="shared" ref="H14:L14" si="2">(H11*12)/H10/H8</f>
        <v>#N/A</v>
      </c>
      <c r="I14" s="97" t="e">
        <f t="shared" si="2"/>
        <v>#N/A</v>
      </c>
      <c r="J14" s="175" t="e">
        <f t="shared" si="2"/>
        <v>#N/A</v>
      </c>
      <c r="K14" s="97" t="e">
        <f t="shared" si="2"/>
        <v>#N/A</v>
      </c>
      <c r="L14" s="98" t="e">
        <f t="shared" si="2"/>
        <v>#N/A</v>
      </c>
    </row>
    <row r="15" spans="2:26" ht="18" customHeight="1" x14ac:dyDescent="0.3">
      <c r="B15" s="58"/>
      <c r="C15" s="67" t="s">
        <v>17</v>
      </c>
      <c r="D15" s="72"/>
      <c r="E15" s="61"/>
      <c r="F15" s="99" t="s">
        <v>18</v>
      </c>
      <c r="G15" s="100" t="e">
        <f>VLOOKUP(CONCATENATE($D$14,", ",$D$17,", ",G$6),'Property Cap'!$D:$E,2,FALSE)-$D$8</f>
        <v>#N/A</v>
      </c>
      <c r="H15" s="100" t="e">
        <f>VLOOKUP(CONCATENATE($D$14,", ",$D$17,", ",H$6),'Property Cap'!$D:$E,2,FALSE)-$D$8</f>
        <v>#N/A</v>
      </c>
      <c r="I15" s="100" t="e">
        <f>VLOOKUP(CONCATENATE($D$14,", ",$D$17,", ",I$6),'Property Cap'!$D:$E,2,FALSE)-$D$8</f>
        <v>#N/A</v>
      </c>
      <c r="J15" s="100" t="e">
        <f>VLOOKUP(CONCATENATE($D$14,", ",$D$17,", ",J$6),'Property Cap'!$D:$E,2,FALSE)-$D$8</f>
        <v>#N/A</v>
      </c>
      <c r="K15" s="100" t="e">
        <f>VLOOKUP(CONCATENATE($D$14,", ",$D$17,", ",K$6),'Property Cap'!$D:$E,2,FALSE)-$D$8</f>
        <v>#N/A</v>
      </c>
      <c r="L15" s="101" t="e">
        <f>VLOOKUP(CONCATENATE($D$14,", ",$D$17,", ",L$6),'Property Cap'!$D:$E,2,FALSE)-$D$8</f>
        <v>#N/A</v>
      </c>
      <c r="Z15" s="62"/>
    </row>
    <row r="16" spans="2:26" ht="18" customHeight="1" x14ac:dyDescent="0.3">
      <c r="B16" s="58"/>
      <c r="C16" s="67" t="s">
        <v>19</v>
      </c>
      <c r="D16" s="72"/>
      <c r="E16" s="61"/>
      <c r="F16" s="102" t="s">
        <v>20</v>
      </c>
      <c r="G16" s="103" t="e">
        <f>IF(VLOOKUP($D$12,'Exposure Cap'!$A:$B,2,FALSE)&gt;=G$6,1500000,0)-D8</f>
        <v>#N/A</v>
      </c>
      <c r="H16" s="103" t="e">
        <f>IF(VLOOKUP($D$12,'Exposure Cap'!$A:$B,2,FALSE)&gt;=H$6,1500000,0)-D8</f>
        <v>#N/A</v>
      </c>
      <c r="I16" s="103" t="e">
        <f>IF(VLOOKUP($D$12,'Exposure Cap'!$A:$B,2,FALSE)&gt;=I$6,1500000,0)-D8</f>
        <v>#N/A</v>
      </c>
      <c r="J16" s="103" t="e">
        <f>IF(VLOOKUP($D$12,'Exposure Cap'!$A:$B,2,FALSE)&gt;=J$6,1500000,0)-D8</f>
        <v>#N/A</v>
      </c>
      <c r="K16" s="103" t="e">
        <f>IF(VLOOKUP($D$12,'Exposure Cap'!$A:$B,2,FALSE)&gt;=K$6,1500000,0)-D8</f>
        <v>#N/A</v>
      </c>
      <c r="L16" s="104" t="e">
        <f>IF(VLOOKUP($D$12,'Exposure Cap'!$A:$B,2,FALSE)&gt;=L$6,1500000,0)-D8</f>
        <v>#N/A</v>
      </c>
    </row>
    <row r="17" spans="2:26" ht="18" customHeight="1" x14ac:dyDescent="0.3">
      <c r="B17" s="58"/>
      <c r="C17" s="67" t="s">
        <v>21</v>
      </c>
      <c r="D17" s="72"/>
      <c r="E17" s="61"/>
      <c r="F17" s="78"/>
      <c r="G17" s="105"/>
      <c r="H17" s="105"/>
      <c r="I17" s="105"/>
      <c r="J17" s="105"/>
      <c r="K17" s="105"/>
      <c r="L17" s="106"/>
      <c r="Z17" s="62"/>
    </row>
    <row r="18" spans="2:26" ht="18" customHeight="1" x14ac:dyDescent="0.3">
      <c r="B18" s="58"/>
      <c r="C18" s="67"/>
      <c r="D18" s="71"/>
      <c r="E18" s="61"/>
      <c r="F18" s="78" t="s">
        <v>22</v>
      </c>
      <c r="G18" s="95" t="e">
        <f>MAX(MIN(G14,G13,G15,G16),0)</f>
        <v>#N/A</v>
      </c>
      <c r="H18" s="95" t="e">
        <f t="shared" ref="H18:L18" si="3">MAX(MIN(H14,H13,H15,H16),0)</f>
        <v>#N/A</v>
      </c>
      <c r="I18" s="95" t="e">
        <f t="shared" si="3"/>
        <v>#N/A</v>
      </c>
      <c r="J18" s="95" t="e">
        <f t="shared" si="3"/>
        <v>#N/A</v>
      </c>
      <c r="K18" s="95" t="e">
        <f t="shared" si="3"/>
        <v>#N/A</v>
      </c>
      <c r="L18" s="94" t="e">
        <f t="shared" si="3"/>
        <v>#N/A</v>
      </c>
      <c r="Z18" s="62"/>
    </row>
    <row r="19" spans="2:26" ht="18" customHeight="1" x14ac:dyDescent="0.3">
      <c r="B19" s="58"/>
      <c r="C19" s="67" t="s">
        <v>23</v>
      </c>
      <c r="D19" s="70"/>
      <c r="E19" s="61"/>
      <c r="F19" s="78"/>
      <c r="G19" s="111"/>
      <c r="H19" s="111"/>
      <c r="I19" s="111"/>
      <c r="J19" s="111"/>
      <c r="K19" s="111"/>
      <c r="L19" s="112"/>
    </row>
    <row r="20" spans="2:26" ht="18" customHeight="1" x14ac:dyDescent="0.3">
      <c r="B20" s="58"/>
      <c r="C20" s="67" t="s">
        <v>24</v>
      </c>
      <c r="D20" s="72"/>
      <c r="E20" s="61"/>
      <c r="F20" s="78"/>
      <c r="G20" s="111"/>
      <c r="H20" s="111"/>
      <c r="I20" s="111"/>
      <c r="J20" s="111"/>
      <c r="K20" s="111"/>
      <c r="L20" s="112"/>
      <c r="Z20" s="63"/>
    </row>
    <row r="21" spans="2:26" ht="19.5" customHeight="1" thickBot="1" x14ac:dyDescent="0.35">
      <c r="B21" s="58"/>
      <c r="C21" s="64"/>
      <c r="D21" s="60"/>
      <c r="E21" s="61"/>
      <c r="F21" s="108"/>
      <c r="G21" s="109"/>
      <c r="H21" s="109"/>
      <c r="I21" s="109"/>
      <c r="J21" s="109"/>
      <c r="K21" s="109"/>
      <c r="L21" s="110"/>
    </row>
    <row r="22" spans="2:26" s="65" customFormat="1" x14ac:dyDescent="0.3">
      <c r="B22" s="132"/>
      <c r="C22" s="146"/>
      <c r="D22" s="133"/>
      <c r="E22" s="134"/>
      <c r="F22" s="147"/>
      <c r="G22" s="148"/>
      <c r="H22" s="148"/>
      <c r="I22" s="148"/>
      <c r="J22" s="148"/>
      <c r="K22" s="148"/>
      <c r="L22" s="149"/>
    </row>
    <row r="23" spans="2:26" s="65" customFormat="1" ht="62.5" customHeight="1" x14ac:dyDescent="0.3">
      <c r="B23" s="135"/>
      <c r="C23" s="161" t="s">
        <v>85</v>
      </c>
      <c r="D23" s="154" t="str">
        <f>IFERROR(ROUNDDOWN(MAX(G18:L18),0),"")</f>
        <v/>
      </c>
      <c r="E23" s="138"/>
      <c r="F23" s="147"/>
      <c r="G23" s="148"/>
      <c r="H23" s="148"/>
      <c r="I23" s="148"/>
      <c r="J23" s="148"/>
      <c r="K23" s="148"/>
      <c r="L23" s="149"/>
    </row>
    <row r="24" spans="2:26" s="65" customFormat="1" ht="22.5" x14ac:dyDescent="0.3">
      <c r="B24" s="135"/>
      <c r="C24" s="155" t="s">
        <v>25</v>
      </c>
      <c r="D24" s="156" t="str">
        <f>IFERROR((D23+D8)/D6,"")</f>
        <v/>
      </c>
      <c r="E24" s="138"/>
      <c r="F24" s="147"/>
      <c r="G24" s="148"/>
      <c r="H24" s="148"/>
      <c r="I24" s="148"/>
      <c r="J24" s="148"/>
      <c r="K24" s="148"/>
      <c r="L24" s="149"/>
    </row>
    <row r="25" spans="2:26" s="65" customFormat="1" ht="14.5" thickBot="1" x14ac:dyDescent="0.35">
      <c r="B25" s="139"/>
      <c r="C25" s="157"/>
      <c r="D25" s="157"/>
      <c r="E25" s="150"/>
      <c r="F25" s="151"/>
      <c r="G25" s="152"/>
      <c r="H25" s="152"/>
      <c r="I25" s="152"/>
      <c r="J25" s="152"/>
      <c r="K25" s="152"/>
      <c r="L25" s="153"/>
    </row>
    <row r="26" spans="2:26" ht="18.649999999999999" customHeight="1" x14ac:dyDescent="0.3">
      <c r="C26" s="66"/>
    </row>
    <row r="27" spans="2:26" x14ac:dyDescent="0.3">
      <c r="B27" s="180" t="s">
        <v>89</v>
      </c>
      <c r="C27" s="181"/>
      <c r="D27" s="181"/>
      <c r="E27" s="182"/>
    </row>
    <row r="28" spans="2:26" x14ac:dyDescent="0.3">
      <c r="B28" s="183"/>
      <c r="C28" s="184"/>
      <c r="D28" s="184"/>
      <c r="E28" s="185"/>
    </row>
    <row r="29" spans="2:26" x14ac:dyDescent="0.3">
      <c r="B29" s="183"/>
      <c r="C29" s="184"/>
      <c r="D29" s="184"/>
      <c r="E29" s="185"/>
    </row>
    <row r="30" spans="2:26" ht="14.15" customHeight="1" x14ac:dyDescent="0.3">
      <c r="B30" s="183"/>
      <c r="C30" s="184"/>
      <c r="D30" s="184"/>
      <c r="E30" s="185"/>
    </row>
    <row r="31" spans="2:26" ht="14.15" customHeight="1" x14ac:dyDescent="0.3">
      <c r="B31" s="183"/>
      <c r="C31" s="184"/>
      <c r="D31" s="184"/>
      <c r="E31" s="185"/>
    </row>
    <row r="32" spans="2:26" ht="42.65" customHeight="1" x14ac:dyDescent="0.3">
      <c r="B32" s="186"/>
      <c r="C32" s="187"/>
      <c r="D32" s="187"/>
      <c r="E32" s="188"/>
    </row>
    <row r="33" spans="3:3" x14ac:dyDescent="0.3">
      <c r="C33" s="66"/>
    </row>
    <row r="34" spans="3:3" ht="14.15" customHeight="1" x14ac:dyDescent="0.3"/>
    <row r="35" spans="3:3" x14ac:dyDescent="0.3">
      <c r="C35" s="66"/>
    </row>
    <row r="36" spans="3:3" x14ac:dyDescent="0.3">
      <c r="C36" s="66"/>
    </row>
    <row r="37" spans="3:3" x14ac:dyDescent="0.3">
      <c r="C37" s="66"/>
    </row>
    <row r="38" spans="3:3" x14ac:dyDescent="0.3">
      <c r="C38" s="66"/>
    </row>
    <row r="39" spans="3:3" x14ac:dyDescent="0.3">
      <c r="C39" s="66"/>
    </row>
  </sheetData>
  <sheetProtection algorithmName="SHA-512" hashValue="1I2DOi0E8N6TvbtpQ8Pw1qTZC7IjnPt39um8x3BE+YiX5tBSQwRd87Q6uRVu9JV7TLXMbxgBgUBuwqs0VhRDVA==" saltValue="r8BnABSLExLT4+E0I7QK+g==" spinCount="100000" sheet="1" objects="1" scenarios="1"/>
  <mergeCells count="2">
    <mergeCell ref="C4:E4"/>
    <mergeCell ref="B27:E32"/>
  </mergeCells>
  <pageMargins left="0.70866141732283472" right="0.70866141732283472" top="0.74803149606299213" bottom="0.74803149606299213" header="0.31496062992125984" footer="0.31496062992125984"/>
  <pageSetup paperSize="9" scale="71" orientation="landscape" r:id="rId1"/>
  <headerFooter>
    <oddHeader>&amp;L&amp;"Calibri"&amp;10&amp;K77b80dNBS Public&amp;1#</oddHeader>
    <oddFooter>&amp;L&amp;1#&amp;"Calibri"&amp;10&amp;K77b80dNBS Public</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2792F13E-CB61-49F7-83C6-1467B508843F}">
          <x14:formula1>
            <xm:f>'SA Validation'!$A$3:$A$5</xm:f>
          </x14:formula1>
          <xm:sqref>D10 D20</xm:sqref>
        </x14:dataValidation>
        <x14:dataValidation type="list" allowBlank="1" showInputMessage="1" showErrorMessage="1" xr:uid="{B1A41C85-738F-4AF0-8ABE-F822D1FD64C4}">
          <x14:formula1>
            <xm:f>'SA Validation'!$A$15:$A$16</xm:f>
          </x14:formula1>
          <xm:sqref>D16</xm:sqref>
        </x14:dataValidation>
        <x14:dataValidation type="list" allowBlank="1" showInputMessage="1" showErrorMessage="1" xr:uid="{6D691666-D4AC-44A6-B37A-88C20D7BE809}">
          <x14:formula1>
            <xm:f>'SA Validation'!$A$19:$A$20</xm:f>
          </x14:formula1>
          <xm:sqref>D17</xm:sqref>
        </x14:dataValidation>
        <x14:dataValidation type="list" allowBlank="1" showInputMessage="1" showErrorMessage="1" xr:uid="{D41AB841-441B-4B92-B6AE-C00994378755}">
          <x14:formula1>
            <xm:f>'SA Validation'!$A$23:$A$24</xm:f>
          </x14:formula1>
          <xm:sqref>D15</xm:sqref>
        </x14:dataValidation>
        <x14:dataValidation type="list" allowBlank="1" showInputMessage="1" showErrorMessage="1" xr:uid="{348033B3-2DFA-4022-A579-E0179DF7D128}">
          <x14:formula1>
            <xm:f>'SA Validation'!$A$31:$A$32</xm:f>
          </x14:formula1>
          <xm:sqref>D14</xm:sqref>
        </x14:dataValidation>
        <x14:dataValidation type="list" allowBlank="1" showInputMessage="1" showErrorMessage="1" xr:uid="{B599715E-25CD-40C3-AE6B-F9E7D4C690C2}">
          <x14:formula1>
            <xm:f>'SA Validation'!$A$35:$A$39</xm:f>
          </x14:formula1>
          <xm:sqref>D12</xm:sqref>
        </x14:dataValidation>
        <x14:dataValidation type="list" allowBlank="1" showInputMessage="1" showErrorMessage="1" xr:uid="{CFE4F716-4A48-43B6-AC15-9E184513D365}">
          <x14:formula1>
            <xm:f>'SA Validation'!$A$27:$A$28</xm:f>
          </x14:formula1>
          <xm:sqref>D13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F9677-6CFC-410C-A45F-E731EFDAF6BC}">
  <sheetPr>
    <tabColor rgb="FFFF0000"/>
  </sheetPr>
  <dimension ref="A1:F31"/>
  <sheetViews>
    <sheetView zoomScale="70" zoomScaleNormal="70" workbookViewId="0">
      <selection activeCell="J43" sqref="J43"/>
    </sheetView>
  </sheetViews>
  <sheetFormatPr defaultRowHeight="14.5" x14ac:dyDescent="0.35"/>
  <cols>
    <col min="1" max="2" width="30.453125" customWidth="1"/>
    <col min="3" max="4" width="31.54296875" customWidth="1"/>
    <col min="5" max="5" width="74.1796875" style="16" customWidth="1"/>
    <col min="6" max="6" width="15.54296875" style="4" customWidth="1"/>
  </cols>
  <sheetData>
    <row r="1" spans="1:6" ht="15" thickBot="1" x14ac:dyDescent="0.4">
      <c r="A1" s="44" t="s">
        <v>71</v>
      </c>
      <c r="B1" s="121" t="s">
        <v>6</v>
      </c>
      <c r="C1" s="10" t="s">
        <v>72</v>
      </c>
      <c r="D1" s="10" t="s">
        <v>81</v>
      </c>
      <c r="E1" s="48" t="s">
        <v>73</v>
      </c>
      <c r="F1" s="11" t="s">
        <v>74</v>
      </c>
    </row>
    <row r="2" spans="1:6" x14ac:dyDescent="0.35">
      <c r="A2" s="23" t="str">
        <f>'SA Validation'!$A$15</f>
        <v>Owned in personal names</v>
      </c>
      <c r="B2" s="122">
        <v>1.25</v>
      </c>
      <c r="C2" s="53" t="str">
        <f>'SA Validation'!$A$3</f>
        <v>Fixed for less than 5 years</v>
      </c>
      <c r="D2" s="53" t="str">
        <f>'MA Validation'!$A$52</f>
        <v>=&lt;65%</v>
      </c>
      <c r="E2" s="46" t="str">
        <f t="shared" ref="E2:E3" si="0">CONCATENATE(A2,", ",B2,", ",C2,", ",D2)</f>
        <v>Owned in personal names, 1.25, Fixed for less than 5 years, =&lt;65%</v>
      </c>
      <c r="F2" s="8">
        <f>MAX(5.5%,'Multiple Account FA'!$D$33+2%)</f>
        <v>5.5E-2</v>
      </c>
    </row>
    <row r="3" spans="1:6" x14ac:dyDescent="0.35">
      <c r="A3" s="52" t="str">
        <f>'SA Validation'!$A$15</f>
        <v>Owned in personal names</v>
      </c>
      <c r="B3" s="170">
        <v>1.25</v>
      </c>
      <c r="C3" s="174" t="str">
        <f>'SA Validation'!$A$3</f>
        <v>Fixed for less than 5 years</v>
      </c>
      <c r="D3" s="174" t="str">
        <f>'MA Validation'!$A$53</f>
        <v>&gt;65%</v>
      </c>
      <c r="E3" s="169" t="str">
        <f t="shared" si="0"/>
        <v>Owned in personal names, 1.25, Fixed for less than 5 years, &gt;65%</v>
      </c>
      <c r="F3" s="172">
        <f>MAX(5.5%,'Multiple Account FA'!$D$33+2%)</f>
        <v>5.5E-2</v>
      </c>
    </row>
    <row r="4" spans="1:6" x14ac:dyDescent="0.35">
      <c r="A4" s="52" t="str">
        <f>'SA Validation'!$A$15</f>
        <v>Owned in personal names</v>
      </c>
      <c r="B4" s="170">
        <v>1.25</v>
      </c>
      <c r="C4" s="174" t="str">
        <f>'SA Validation'!$A$4</f>
        <v>Fixed for 5 or more years</v>
      </c>
      <c r="D4" s="174" t="str">
        <f>'MA Validation'!$A$52</f>
        <v>=&lt;65%</v>
      </c>
      <c r="E4" s="169" t="str">
        <f>CONCATENATE(A4,", ",B4,", ",C4,", ",D4)</f>
        <v>Owned in personal names, 1.25, Fixed for 5 or more years, =&lt;65%</v>
      </c>
      <c r="F4" s="172">
        <f>MAX(4%,'Multiple Account FA'!$D$33+0%)</f>
        <v>0.04</v>
      </c>
    </row>
    <row r="5" spans="1:6" x14ac:dyDescent="0.35">
      <c r="A5" s="24" t="str">
        <f>'SA Validation'!$A$15</f>
        <v>Owned in personal names</v>
      </c>
      <c r="B5" s="123">
        <v>1.25</v>
      </c>
      <c r="C5" s="54" t="str">
        <f>'SA Validation'!$A$4</f>
        <v>Fixed for 5 or more years</v>
      </c>
      <c r="D5" s="54" t="str">
        <f>'MA Validation'!$A$53</f>
        <v>&gt;65%</v>
      </c>
      <c r="E5" s="45" t="str">
        <f>CONCATENATE(A5,", ",B5,", ",C5,", ",D5)</f>
        <v>Owned in personal names, 1.25, Fixed for 5 or more years, &gt;65%</v>
      </c>
      <c r="F5" s="9">
        <f>MAX(4.5%,'Multiple Account FA'!$D$33+0%)</f>
        <v>4.4999999999999998E-2</v>
      </c>
    </row>
    <row r="6" spans="1:6" x14ac:dyDescent="0.35">
      <c r="A6" s="24" t="str">
        <f>'SA Validation'!$A$15</f>
        <v>Owned in personal names</v>
      </c>
      <c r="B6" s="123">
        <v>1.25</v>
      </c>
      <c r="C6" s="54" t="str">
        <f>'SA Validation'!$A$5</f>
        <v>Tracker or Variable</v>
      </c>
      <c r="D6" s="54" t="str">
        <f>'MA Validation'!$A$52</f>
        <v>=&lt;65%</v>
      </c>
      <c r="E6" s="45" t="str">
        <f t="shared" ref="E6:E9" si="1">CONCATENATE(A6,", ",B6,", ",C6,", ",D6)</f>
        <v>Owned in personal names, 1.25, Tracker or Variable, =&lt;65%</v>
      </c>
      <c r="F6" s="9">
        <f>MAX(5.5%,'Multiple Account FA'!$D$33+2%)</f>
        <v>5.5E-2</v>
      </c>
    </row>
    <row r="7" spans="1:6" ht="15" thickBot="1" x14ac:dyDescent="0.4">
      <c r="A7" s="24" t="str">
        <f>'SA Validation'!$A$15</f>
        <v>Owned in personal names</v>
      </c>
      <c r="B7" s="123">
        <v>1.25</v>
      </c>
      <c r="C7" s="54" t="str">
        <f>'SA Validation'!$A$5</f>
        <v>Tracker or Variable</v>
      </c>
      <c r="D7" s="54" t="str">
        <f>'MA Validation'!$A$53</f>
        <v>&gt;65%</v>
      </c>
      <c r="E7" s="45" t="str">
        <f t="shared" si="1"/>
        <v>Owned in personal names, 1.25, Tracker or Variable, &gt;65%</v>
      </c>
      <c r="F7" s="9">
        <f>MAX(5.5%,'Multiple Account FA'!$D$33+2%)</f>
        <v>5.5E-2</v>
      </c>
    </row>
    <row r="8" spans="1:6" x14ac:dyDescent="0.35">
      <c r="A8" s="23" t="str">
        <f>'SA Validation'!$A$15</f>
        <v>Owned in personal names</v>
      </c>
      <c r="B8" s="122">
        <v>1.6</v>
      </c>
      <c r="C8" s="53" t="str">
        <f>'SA Validation'!$A$3</f>
        <v>Fixed for less than 5 years</v>
      </c>
      <c r="D8" s="53" t="str">
        <f>'MA Validation'!$A$52</f>
        <v>=&lt;65%</v>
      </c>
      <c r="E8" s="46" t="str">
        <f t="shared" si="1"/>
        <v>Owned in personal names, 1.6, Fixed for less than 5 years, =&lt;65%</v>
      </c>
      <c r="F8" s="8">
        <f>MAX(5.5%,'Multiple Account FA'!$D$33+2%)</f>
        <v>5.5E-2</v>
      </c>
    </row>
    <row r="9" spans="1:6" x14ac:dyDescent="0.35">
      <c r="A9" s="52" t="str">
        <f>'SA Validation'!$A$15</f>
        <v>Owned in personal names</v>
      </c>
      <c r="B9" s="170">
        <v>1.6</v>
      </c>
      <c r="C9" s="174" t="str">
        <f>'SA Validation'!$A$3</f>
        <v>Fixed for less than 5 years</v>
      </c>
      <c r="D9" s="174" t="str">
        <f>'MA Validation'!$A$53</f>
        <v>&gt;65%</v>
      </c>
      <c r="E9" s="169" t="str">
        <f t="shared" si="1"/>
        <v>Owned in personal names, 1.6, Fixed for less than 5 years, &gt;65%</v>
      </c>
      <c r="F9" s="172">
        <f>MAX(5.5%,'Multiple Account FA'!$D$33+2%)</f>
        <v>5.5E-2</v>
      </c>
    </row>
    <row r="10" spans="1:6" x14ac:dyDescent="0.35">
      <c r="A10" s="52" t="str">
        <f>'SA Validation'!$A$15</f>
        <v>Owned in personal names</v>
      </c>
      <c r="B10" s="170">
        <v>1.6</v>
      </c>
      <c r="C10" s="174" t="str">
        <f>'SA Validation'!$A$4</f>
        <v>Fixed for 5 or more years</v>
      </c>
      <c r="D10" s="174" t="str">
        <f>'MA Validation'!$A$52</f>
        <v>=&lt;65%</v>
      </c>
      <c r="E10" s="169" t="str">
        <f>CONCATENATE(A10,", ",B10,", ",C10,", ",D10)</f>
        <v>Owned in personal names, 1.6, Fixed for 5 or more years, =&lt;65%</v>
      </c>
      <c r="F10" s="172">
        <f>MAX(4%,'Multiple Account FA'!$D$33+0%)</f>
        <v>0.04</v>
      </c>
    </row>
    <row r="11" spans="1:6" x14ac:dyDescent="0.35">
      <c r="A11" s="24" t="str">
        <f>'SA Validation'!$A$15</f>
        <v>Owned in personal names</v>
      </c>
      <c r="B11" s="123">
        <v>1.6</v>
      </c>
      <c r="C11" s="54" t="str">
        <f>'SA Validation'!$A$4</f>
        <v>Fixed for 5 or more years</v>
      </c>
      <c r="D11" s="54" t="str">
        <f>'MA Validation'!$A$53</f>
        <v>&gt;65%</v>
      </c>
      <c r="E11" s="45" t="str">
        <f>CONCATENATE(A11,", ",B11,", ",C11,", ",D11)</f>
        <v>Owned in personal names, 1.6, Fixed for 5 or more years, &gt;65%</v>
      </c>
      <c r="F11" s="9">
        <f>MAX(4.5%,'Multiple Account FA'!$D$33+0%)</f>
        <v>4.4999999999999998E-2</v>
      </c>
    </row>
    <row r="12" spans="1:6" x14ac:dyDescent="0.35">
      <c r="A12" s="126" t="str">
        <f>'SA Validation'!$A$15</f>
        <v>Owned in personal names</v>
      </c>
      <c r="B12" s="130">
        <v>1.6</v>
      </c>
      <c r="C12" s="131" t="str">
        <f>'SA Validation'!$A$5</f>
        <v>Tracker or Variable</v>
      </c>
      <c r="D12" s="131" t="str">
        <f>'MA Validation'!$A$52</f>
        <v>=&lt;65%</v>
      </c>
      <c r="E12" s="128" t="str">
        <f t="shared" ref="E12:E15" si="2">CONCATENATE(A12,", ",B12,", ",C12,", ",D12)</f>
        <v>Owned in personal names, 1.6, Tracker or Variable, =&lt;65%</v>
      </c>
      <c r="F12" s="129">
        <f>MAX(5.5%,'Multiple Account FA'!$D$33+2%)</f>
        <v>5.5E-2</v>
      </c>
    </row>
    <row r="13" spans="1:6" ht="15" thickBot="1" x14ac:dyDescent="0.4">
      <c r="A13" s="126" t="str">
        <f>'SA Validation'!$A$15</f>
        <v>Owned in personal names</v>
      </c>
      <c r="B13" s="130">
        <v>1.6</v>
      </c>
      <c r="C13" s="131" t="str">
        <f>'SA Validation'!$A$5</f>
        <v>Tracker or Variable</v>
      </c>
      <c r="D13" s="131" t="str">
        <f>'MA Validation'!$A$53</f>
        <v>&gt;65%</v>
      </c>
      <c r="E13" s="128" t="str">
        <f t="shared" si="2"/>
        <v>Owned in personal names, 1.6, Tracker or Variable, &gt;65%</v>
      </c>
      <c r="F13" s="129">
        <f>MAX(5.5%,'Multiple Account FA'!$D$33+2%)</f>
        <v>5.5E-2</v>
      </c>
    </row>
    <row r="14" spans="1:6" x14ac:dyDescent="0.35">
      <c r="A14" s="23" t="str">
        <f>'SA Validation'!$A$15</f>
        <v>Owned in personal names</v>
      </c>
      <c r="B14" s="122">
        <v>1.75</v>
      </c>
      <c r="C14" s="53" t="str">
        <f>'SA Validation'!$A$3</f>
        <v>Fixed for less than 5 years</v>
      </c>
      <c r="D14" s="53" t="str">
        <f>'MA Validation'!$A$52</f>
        <v>=&lt;65%</v>
      </c>
      <c r="E14" s="46" t="str">
        <f t="shared" si="2"/>
        <v>Owned in personal names, 1.75, Fixed for less than 5 years, =&lt;65%</v>
      </c>
      <c r="F14" s="8">
        <f>MAX(5.5%,'Multiple Account FA'!$D$33+2%)</f>
        <v>5.5E-2</v>
      </c>
    </row>
    <row r="15" spans="1:6" x14ac:dyDescent="0.35">
      <c r="A15" s="52" t="str">
        <f>'SA Validation'!$A$15</f>
        <v>Owned in personal names</v>
      </c>
      <c r="B15" s="170">
        <v>1.75</v>
      </c>
      <c r="C15" s="174" t="str">
        <f>'SA Validation'!$A$3</f>
        <v>Fixed for less than 5 years</v>
      </c>
      <c r="D15" s="174" t="str">
        <f>'MA Validation'!$A$53</f>
        <v>&gt;65%</v>
      </c>
      <c r="E15" s="169" t="str">
        <f t="shared" si="2"/>
        <v>Owned in personal names, 1.75, Fixed for less than 5 years, &gt;65%</v>
      </c>
      <c r="F15" s="172">
        <f>MAX(5.5%,'Multiple Account FA'!$D$33+2%)</f>
        <v>5.5E-2</v>
      </c>
    </row>
    <row r="16" spans="1:6" x14ac:dyDescent="0.35">
      <c r="A16" s="52" t="str">
        <f>'SA Validation'!$A$15</f>
        <v>Owned in personal names</v>
      </c>
      <c r="B16" s="170">
        <v>1.75</v>
      </c>
      <c r="C16" s="174" t="str">
        <f>'SA Validation'!$A$4</f>
        <v>Fixed for 5 or more years</v>
      </c>
      <c r="D16" s="174" t="str">
        <f>'MA Validation'!$A$52</f>
        <v>=&lt;65%</v>
      </c>
      <c r="E16" s="169" t="str">
        <f>CONCATENATE(A16,", ",B16,", ",C16,", ",D16)</f>
        <v>Owned in personal names, 1.75, Fixed for 5 or more years, =&lt;65%</v>
      </c>
      <c r="F16" s="172">
        <f>MAX(4%,'Multiple Account FA'!$D$33+0%)</f>
        <v>0.04</v>
      </c>
    </row>
    <row r="17" spans="1:6" x14ac:dyDescent="0.35">
      <c r="A17" s="24" t="str">
        <f>'SA Validation'!$A$15</f>
        <v>Owned in personal names</v>
      </c>
      <c r="B17" s="123">
        <v>1.75</v>
      </c>
      <c r="C17" s="54" t="str">
        <f>'SA Validation'!$A$4</f>
        <v>Fixed for 5 or more years</v>
      </c>
      <c r="D17" s="54" t="str">
        <f>'MA Validation'!$A$53</f>
        <v>&gt;65%</v>
      </c>
      <c r="E17" s="45" t="str">
        <f>CONCATENATE(A17,", ",B17,", ",C17,", ",D17)</f>
        <v>Owned in personal names, 1.75, Fixed for 5 or more years, &gt;65%</v>
      </c>
      <c r="F17" s="9">
        <f>MAX(4.5%,'Multiple Account FA'!$D$33+0%)</f>
        <v>4.4999999999999998E-2</v>
      </c>
    </row>
    <row r="18" spans="1:6" x14ac:dyDescent="0.35">
      <c r="A18" s="126" t="str">
        <f>'SA Validation'!$A$15</f>
        <v>Owned in personal names</v>
      </c>
      <c r="B18" s="130">
        <v>1.75</v>
      </c>
      <c r="C18" s="131" t="str">
        <f>'SA Validation'!$A$5</f>
        <v>Tracker or Variable</v>
      </c>
      <c r="D18" s="131" t="str">
        <f>'MA Validation'!$A$52</f>
        <v>=&lt;65%</v>
      </c>
      <c r="E18" s="128" t="str">
        <f t="shared" ref="E18:E31" si="3">CONCATENATE(A18,", ",B18,", ",C18,", ",D18)</f>
        <v>Owned in personal names, 1.75, Tracker or Variable, =&lt;65%</v>
      </c>
      <c r="F18" s="129">
        <f>MAX(5.5%,'Multiple Account FA'!$D$33+2%)</f>
        <v>5.5E-2</v>
      </c>
    </row>
    <row r="19" spans="1:6" ht="15" thickBot="1" x14ac:dyDescent="0.4">
      <c r="A19" s="25" t="str">
        <f>'SA Validation'!$A$15</f>
        <v>Owned in personal names</v>
      </c>
      <c r="B19" s="124">
        <v>1.75</v>
      </c>
      <c r="C19" s="55" t="str">
        <f>'SA Validation'!$A$5</f>
        <v>Tracker or Variable</v>
      </c>
      <c r="D19" s="55" t="str">
        <f>'MA Validation'!$A$53</f>
        <v>&gt;65%</v>
      </c>
      <c r="E19" s="47" t="str">
        <f t="shared" si="3"/>
        <v>Owned in personal names, 1.75, Tracker or Variable, &gt;65%</v>
      </c>
      <c r="F19" s="12">
        <f>MAX(5.5%,'Multiple Account FA'!$D$33+2%)</f>
        <v>5.5E-2</v>
      </c>
    </row>
    <row r="20" spans="1:6" x14ac:dyDescent="0.35">
      <c r="A20" s="23" t="str">
        <f>'SA Validation'!$A$16</f>
        <v>Owned in a Limited Company</v>
      </c>
      <c r="B20" s="122">
        <v>1.25</v>
      </c>
      <c r="C20" s="53" t="str">
        <f>'SA Validation'!$A$3</f>
        <v>Fixed for less than 5 years</v>
      </c>
      <c r="D20" s="53" t="str">
        <f>'MA Validation'!$A$52</f>
        <v>=&lt;65%</v>
      </c>
      <c r="E20" s="46" t="str">
        <f t="shared" si="3"/>
        <v>Owned in a Limited Company, 1.25, Fixed for less than 5 years, =&lt;65%</v>
      </c>
      <c r="F20" s="8">
        <f>MAX(5.5%,'Multiple Account FA'!$D$33+2%)</f>
        <v>5.5E-2</v>
      </c>
    </row>
    <row r="21" spans="1:6" x14ac:dyDescent="0.35">
      <c r="A21" s="52" t="str">
        <f>'SA Validation'!$A$16</f>
        <v>Owned in a Limited Company</v>
      </c>
      <c r="B21" s="170">
        <v>1.25</v>
      </c>
      <c r="C21" s="174" t="str">
        <f>'SA Validation'!$A$3</f>
        <v>Fixed for less than 5 years</v>
      </c>
      <c r="D21" s="174" t="str">
        <f>'MA Validation'!$A$53</f>
        <v>&gt;65%</v>
      </c>
      <c r="E21" s="169" t="str">
        <f t="shared" si="3"/>
        <v>Owned in a Limited Company, 1.25, Fixed for less than 5 years, &gt;65%</v>
      </c>
      <c r="F21" s="172">
        <f>MAX(5.5%,'Multiple Account FA'!$D$33+2%)</f>
        <v>5.5E-2</v>
      </c>
    </row>
    <row r="22" spans="1:6" x14ac:dyDescent="0.35">
      <c r="A22" s="52" t="str">
        <f>'SA Validation'!$A$16</f>
        <v>Owned in a Limited Company</v>
      </c>
      <c r="B22" s="170">
        <v>1.25</v>
      </c>
      <c r="C22" s="174" t="str">
        <f>'SA Validation'!$A$4</f>
        <v>Fixed for 5 or more years</v>
      </c>
      <c r="D22" s="174" t="str">
        <f>'MA Validation'!$A$52</f>
        <v>=&lt;65%</v>
      </c>
      <c r="E22" s="169" t="str">
        <f t="shared" si="3"/>
        <v>Owned in a Limited Company, 1.25, Fixed for 5 or more years, =&lt;65%</v>
      </c>
      <c r="F22" s="172">
        <f>MAX(4.5%,'Multiple Account FA'!$D$33+0%)</f>
        <v>4.4999999999999998E-2</v>
      </c>
    </row>
    <row r="23" spans="1:6" x14ac:dyDescent="0.35">
      <c r="A23" s="24" t="str">
        <f>'SA Validation'!$A$16</f>
        <v>Owned in a Limited Company</v>
      </c>
      <c r="B23" s="123">
        <v>1.25</v>
      </c>
      <c r="C23" s="54" t="str">
        <f>'SA Validation'!$A$4</f>
        <v>Fixed for 5 or more years</v>
      </c>
      <c r="D23" s="54" t="str">
        <f>'MA Validation'!$A$53</f>
        <v>&gt;65%</v>
      </c>
      <c r="E23" s="45" t="str">
        <f t="shared" si="3"/>
        <v>Owned in a Limited Company, 1.25, Fixed for 5 or more years, &gt;65%</v>
      </c>
      <c r="F23" s="9">
        <f>MAX(4.5%,'Multiple Account FA'!$D$33+0%)</f>
        <v>4.4999999999999998E-2</v>
      </c>
    </row>
    <row r="24" spans="1:6" x14ac:dyDescent="0.35">
      <c r="A24" s="126" t="str">
        <f>'SA Validation'!$A$16</f>
        <v>Owned in a Limited Company</v>
      </c>
      <c r="B24" s="123">
        <v>1.25</v>
      </c>
      <c r="C24" s="131" t="str">
        <f>'SA Validation'!$A$5</f>
        <v>Tracker or Variable</v>
      </c>
      <c r="D24" s="131" t="str">
        <f>'MA Validation'!$A$52</f>
        <v>=&lt;65%</v>
      </c>
      <c r="E24" s="128" t="str">
        <f t="shared" si="3"/>
        <v>Owned in a Limited Company, 1.25, Tracker or Variable, =&lt;65%</v>
      </c>
      <c r="F24" s="129">
        <f>MAX(5.5%,'Multiple Account FA'!$D$33+2%)</f>
        <v>5.5E-2</v>
      </c>
    </row>
    <row r="25" spans="1:6" ht="15" thickBot="1" x14ac:dyDescent="0.4">
      <c r="A25" s="25" t="str">
        <f>'SA Validation'!$A$16</f>
        <v>Owned in a Limited Company</v>
      </c>
      <c r="B25" s="123">
        <v>1.25</v>
      </c>
      <c r="C25" s="55" t="str">
        <f>'SA Validation'!$A$5</f>
        <v>Tracker or Variable</v>
      </c>
      <c r="D25" s="55" t="str">
        <f>'MA Validation'!$A$53</f>
        <v>&gt;65%</v>
      </c>
      <c r="E25" s="47" t="str">
        <f t="shared" si="3"/>
        <v>Owned in a Limited Company, 1.25, Tracker or Variable, &gt;65%</v>
      </c>
      <c r="F25" s="12">
        <f>MAX(5.5%,'Multiple Account FA'!$D$33+2%)</f>
        <v>5.5E-2</v>
      </c>
    </row>
    <row r="26" spans="1:6" x14ac:dyDescent="0.35">
      <c r="A26" s="23" t="str">
        <f>'SA Validation'!$A$16</f>
        <v>Owned in a Limited Company</v>
      </c>
      <c r="B26" s="122">
        <v>1.75</v>
      </c>
      <c r="C26" s="53" t="str">
        <f>'SA Validation'!$A$3</f>
        <v>Fixed for less than 5 years</v>
      </c>
      <c r="D26" s="53" t="str">
        <f>'MA Validation'!$A$52</f>
        <v>=&lt;65%</v>
      </c>
      <c r="E26" s="46" t="str">
        <f t="shared" si="3"/>
        <v>Owned in a Limited Company, 1.75, Fixed for less than 5 years, =&lt;65%</v>
      </c>
      <c r="F26" s="8">
        <f>MAX(5.5%,'Multiple Account FA'!$D$33+2%)</f>
        <v>5.5E-2</v>
      </c>
    </row>
    <row r="27" spans="1:6" x14ac:dyDescent="0.35">
      <c r="A27" s="52" t="str">
        <f>'SA Validation'!$A$16</f>
        <v>Owned in a Limited Company</v>
      </c>
      <c r="B27" s="170">
        <v>1.75</v>
      </c>
      <c r="C27" s="174" t="str">
        <f>'SA Validation'!$A$3</f>
        <v>Fixed for less than 5 years</v>
      </c>
      <c r="D27" s="174" t="str">
        <f>'MA Validation'!$A$53</f>
        <v>&gt;65%</v>
      </c>
      <c r="E27" s="169" t="str">
        <f t="shared" si="3"/>
        <v>Owned in a Limited Company, 1.75, Fixed for less than 5 years, &gt;65%</v>
      </c>
      <c r="F27" s="172">
        <f>MAX(5.5%,'Multiple Account FA'!$D$33+2%)</f>
        <v>5.5E-2</v>
      </c>
    </row>
    <row r="28" spans="1:6" x14ac:dyDescent="0.35">
      <c r="A28" s="52" t="str">
        <f>'SA Validation'!$A$16</f>
        <v>Owned in a Limited Company</v>
      </c>
      <c r="B28" s="170">
        <v>1.75</v>
      </c>
      <c r="C28" s="174" t="str">
        <f>'SA Validation'!$A$4</f>
        <v>Fixed for 5 or more years</v>
      </c>
      <c r="D28" s="174" t="str">
        <f>'MA Validation'!$A$52</f>
        <v>=&lt;65%</v>
      </c>
      <c r="E28" s="169" t="str">
        <f t="shared" si="3"/>
        <v>Owned in a Limited Company, 1.75, Fixed for 5 or more years, =&lt;65%</v>
      </c>
      <c r="F28" s="172">
        <f>MAX(4.5%,'Multiple Account FA'!$D$33+0%)</f>
        <v>4.4999999999999998E-2</v>
      </c>
    </row>
    <row r="29" spans="1:6" x14ac:dyDescent="0.35">
      <c r="A29" s="24" t="str">
        <f>'SA Validation'!$A$16</f>
        <v>Owned in a Limited Company</v>
      </c>
      <c r="B29" s="123">
        <v>1.75</v>
      </c>
      <c r="C29" s="54" t="str">
        <f>'SA Validation'!$A$4</f>
        <v>Fixed for 5 or more years</v>
      </c>
      <c r="D29" s="54" t="str">
        <f>'MA Validation'!$A$53</f>
        <v>&gt;65%</v>
      </c>
      <c r="E29" s="45" t="str">
        <f t="shared" si="3"/>
        <v>Owned in a Limited Company, 1.75, Fixed for 5 or more years, &gt;65%</v>
      </c>
      <c r="F29" s="9">
        <f>MAX(4.5%,'Multiple Account FA'!$D$33+0%)</f>
        <v>4.4999999999999998E-2</v>
      </c>
    </row>
    <row r="30" spans="1:6" x14ac:dyDescent="0.35">
      <c r="A30" s="126" t="str">
        <f>'SA Validation'!$A$16</f>
        <v>Owned in a Limited Company</v>
      </c>
      <c r="B30" s="130">
        <v>1.75</v>
      </c>
      <c r="C30" s="131" t="str">
        <f>'SA Validation'!$A$5</f>
        <v>Tracker or Variable</v>
      </c>
      <c r="D30" s="131" t="str">
        <f>'MA Validation'!$A$52</f>
        <v>=&lt;65%</v>
      </c>
      <c r="E30" s="128" t="str">
        <f t="shared" si="3"/>
        <v>Owned in a Limited Company, 1.75, Tracker or Variable, =&lt;65%</v>
      </c>
      <c r="F30" s="129">
        <f>MAX(5.5%,'Multiple Account FA'!$D$33+2%)</f>
        <v>5.5E-2</v>
      </c>
    </row>
    <row r="31" spans="1:6" ht="15" thickBot="1" x14ac:dyDescent="0.4">
      <c r="A31" s="25" t="str">
        <f>'SA Validation'!$A$16</f>
        <v>Owned in a Limited Company</v>
      </c>
      <c r="B31" s="124">
        <v>1.75</v>
      </c>
      <c r="C31" s="55" t="str">
        <f>'SA Validation'!$A$5</f>
        <v>Tracker or Variable</v>
      </c>
      <c r="D31" s="55" t="str">
        <f>'MA Validation'!$A$53</f>
        <v>&gt;65%</v>
      </c>
      <c r="E31" s="47" t="str">
        <f t="shared" si="3"/>
        <v>Owned in a Limited Company, 1.75, Tracker or Variable, &gt;65%</v>
      </c>
      <c r="F31" s="12">
        <f>MAX(5.5%,'Multiple Account FA'!$D$33+2%)</f>
        <v>5.5E-2</v>
      </c>
    </row>
  </sheetData>
  <autoFilter ref="A1:F19" xr:uid="{7E0F9677-6CFC-410C-A45F-E731EFDAF6BC}"/>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C71C3-FF37-4318-97CF-5388B2111226}">
  <sheetPr>
    <tabColor rgb="FFFF0000"/>
  </sheetPr>
  <dimension ref="A1:F31"/>
  <sheetViews>
    <sheetView zoomScale="70" zoomScaleNormal="70" workbookViewId="0">
      <selection activeCell="F2" sqref="F2"/>
    </sheetView>
  </sheetViews>
  <sheetFormatPr defaultRowHeight="14.5" x14ac:dyDescent="0.35"/>
  <cols>
    <col min="1" max="2" width="30.453125" customWidth="1"/>
    <col min="3" max="4" width="31.54296875" customWidth="1"/>
    <col min="5" max="5" width="74.1796875" style="16" customWidth="1"/>
    <col min="6" max="6" width="15.54296875" style="4" customWidth="1"/>
  </cols>
  <sheetData>
    <row r="1" spans="1:6" ht="15" thickBot="1" x14ac:dyDescent="0.4">
      <c r="A1" s="44" t="s">
        <v>71</v>
      </c>
      <c r="B1" s="121" t="s">
        <v>6</v>
      </c>
      <c r="C1" s="10" t="s">
        <v>72</v>
      </c>
      <c r="D1" s="10" t="s">
        <v>81</v>
      </c>
      <c r="E1" s="48" t="s">
        <v>73</v>
      </c>
      <c r="F1" s="11" t="s">
        <v>74</v>
      </c>
    </row>
    <row r="2" spans="1:6" x14ac:dyDescent="0.35">
      <c r="A2" s="23" t="str">
        <f>'SA Validation'!$A$15</f>
        <v>Owned in personal names</v>
      </c>
      <c r="B2" s="122">
        <v>1.25</v>
      </c>
      <c r="C2" s="53" t="str">
        <f>'SA Validation'!$A$3</f>
        <v>Fixed for less than 5 years</v>
      </c>
      <c r="D2" s="53" t="str">
        <f>'MA Validation'!$A$52</f>
        <v>=&lt;65%</v>
      </c>
      <c r="E2" s="46" t="str">
        <f t="shared" ref="E2:E3" si="0">CONCATENATE(A2,", ",B2,", ",C2,", ",D2)</f>
        <v>Owned in personal names, 1.25, Fixed for less than 5 years, =&lt;65%</v>
      </c>
      <c r="F2" s="8">
        <f>MAX(5.5%,'Multiple Account FA'!$D$37+2%)</f>
        <v>5.5E-2</v>
      </c>
    </row>
    <row r="3" spans="1:6" x14ac:dyDescent="0.35">
      <c r="A3" s="52" t="str">
        <f>'SA Validation'!$A$15</f>
        <v>Owned in personal names</v>
      </c>
      <c r="B3" s="170">
        <v>1.25</v>
      </c>
      <c r="C3" s="174" t="str">
        <f>'SA Validation'!$A$3</f>
        <v>Fixed for less than 5 years</v>
      </c>
      <c r="D3" s="174" t="str">
        <f>'MA Validation'!$A$53</f>
        <v>&gt;65%</v>
      </c>
      <c r="E3" s="169" t="str">
        <f t="shared" si="0"/>
        <v>Owned in personal names, 1.25, Fixed for less than 5 years, &gt;65%</v>
      </c>
      <c r="F3" s="172">
        <f>MAX(5.5%,'Multiple Account FA'!$D$37+2%)</f>
        <v>5.5E-2</v>
      </c>
    </row>
    <row r="4" spans="1:6" x14ac:dyDescent="0.35">
      <c r="A4" s="52" t="str">
        <f>'SA Validation'!$A$15</f>
        <v>Owned in personal names</v>
      </c>
      <c r="B4" s="170">
        <v>1.25</v>
      </c>
      <c r="C4" s="174" t="str">
        <f>'SA Validation'!$A$4</f>
        <v>Fixed for 5 or more years</v>
      </c>
      <c r="D4" s="174" t="str">
        <f>'MA Validation'!$A$52</f>
        <v>=&lt;65%</v>
      </c>
      <c r="E4" s="169" t="str">
        <f>CONCATENATE(A4,", ",B4,", ",C4,", ",D4)</f>
        <v>Owned in personal names, 1.25, Fixed for 5 or more years, =&lt;65%</v>
      </c>
      <c r="F4" s="172">
        <f>MAX(4%,'Multiple Account FA'!$D$37+0%)</f>
        <v>0.04</v>
      </c>
    </row>
    <row r="5" spans="1:6" x14ac:dyDescent="0.35">
      <c r="A5" s="24" t="str">
        <f>'SA Validation'!$A$15</f>
        <v>Owned in personal names</v>
      </c>
      <c r="B5" s="123">
        <v>1.25</v>
      </c>
      <c r="C5" s="54" t="str">
        <f>'SA Validation'!$A$4</f>
        <v>Fixed for 5 or more years</v>
      </c>
      <c r="D5" s="54" t="str">
        <f>'MA Validation'!$A$53</f>
        <v>&gt;65%</v>
      </c>
      <c r="E5" s="45" t="str">
        <f t="shared" ref="E5:E31" si="1">CONCATENATE(A5,", ",B5,", ",C5,", ",D5)</f>
        <v>Owned in personal names, 1.25, Fixed for 5 or more years, &gt;65%</v>
      </c>
      <c r="F5" s="9">
        <f>MAX(4.5%,'Multiple Account FA'!$D$37+0%)</f>
        <v>4.4999999999999998E-2</v>
      </c>
    </row>
    <row r="6" spans="1:6" x14ac:dyDescent="0.35">
      <c r="A6" s="24" t="str">
        <f>'SA Validation'!$A$15</f>
        <v>Owned in personal names</v>
      </c>
      <c r="B6" s="123">
        <v>1.25</v>
      </c>
      <c r="C6" s="54" t="str">
        <f>'SA Validation'!$A$5</f>
        <v>Tracker or Variable</v>
      </c>
      <c r="D6" s="54" t="str">
        <f>'MA Validation'!$A$52</f>
        <v>=&lt;65%</v>
      </c>
      <c r="E6" s="45" t="str">
        <f t="shared" si="1"/>
        <v>Owned in personal names, 1.25, Tracker or Variable, =&lt;65%</v>
      </c>
      <c r="F6" s="9">
        <f>MAX(5.5%,'Multiple Account FA'!$D$37+2%)</f>
        <v>5.5E-2</v>
      </c>
    </row>
    <row r="7" spans="1:6" ht="15" thickBot="1" x14ac:dyDescent="0.4">
      <c r="A7" s="24" t="str">
        <f>'SA Validation'!$A$15</f>
        <v>Owned in personal names</v>
      </c>
      <c r="B7" s="123">
        <v>1.25</v>
      </c>
      <c r="C7" s="54" t="str">
        <f>'SA Validation'!$A$5</f>
        <v>Tracker or Variable</v>
      </c>
      <c r="D7" s="54" t="str">
        <f>'MA Validation'!$A$53</f>
        <v>&gt;65%</v>
      </c>
      <c r="E7" s="45" t="str">
        <f t="shared" si="1"/>
        <v>Owned in personal names, 1.25, Tracker or Variable, &gt;65%</v>
      </c>
      <c r="F7" s="9">
        <f>MAX(5.5%,'Multiple Account FA'!$D$37+2%)</f>
        <v>5.5E-2</v>
      </c>
    </row>
    <row r="8" spans="1:6" x14ac:dyDescent="0.35">
      <c r="A8" s="23" t="str">
        <f>'SA Validation'!$A$15</f>
        <v>Owned in personal names</v>
      </c>
      <c r="B8" s="122">
        <v>1.6</v>
      </c>
      <c r="C8" s="53" t="str">
        <f>'SA Validation'!$A$3</f>
        <v>Fixed for less than 5 years</v>
      </c>
      <c r="D8" s="53" t="str">
        <f>'MA Validation'!$A$52</f>
        <v>=&lt;65%</v>
      </c>
      <c r="E8" s="46" t="str">
        <f t="shared" si="1"/>
        <v>Owned in personal names, 1.6, Fixed for less than 5 years, =&lt;65%</v>
      </c>
      <c r="F8" s="8">
        <f>MAX(5.5%,'Multiple Account FA'!$D$37+2%)</f>
        <v>5.5E-2</v>
      </c>
    </row>
    <row r="9" spans="1:6" x14ac:dyDescent="0.35">
      <c r="A9" s="52" t="str">
        <f>'SA Validation'!$A$15</f>
        <v>Owned in personal names</v>
      </c>
      <c r="B9" s="170">
        <v>1.6</v>
      </c>
      <c r="C9" s="174" t="str">
        <f>'SA Validation'!$A$3</f>
        <v>Fixed for less than 5 years</v>
      </c>
      <c r="D9" s="174" t="str">
        <f>'MA Validation'!$A$53</f>
        <v>&gt;65%</v>
      </c>
      <c r="E9" s="169" t="str">
        <f t="shared" si="1"/>
        <v>Owned in personal names, 1.6, Fixed for less than 5 years, &gt;65%</v>
      </c>
      <c r="F9" s="172">
        <f>MAX(5.5%,'Multiple Account FA'!$D$37+2%)</f>
        <v>5.5E-2</v>
      </c>
    </row>
    <row r="10" spans="1:6" x14ac:dyDescent="0.35">
      <c r="A10" s="52" t="str">
        <f>'SA Validation'!$A$15</f>
        <v>Owned in personal names</v>
      </c>
      <c r="B10" s="170">
        <v>1.6</v>
      </c>
      <c r="C10" s="174" t="str">
        <f>'SA Validation'!$A$4</f>
        <v>Fixed for 5 or more years</v>
      </c>
      <c r="D10" s="174" t="str">
        <f>'MA Validation'!$A$52</f>
        <v>=&lt;65%</v>
      </c>
      <c r="E10" s="169" t="str">
        <f t="shared" si="1"/>
        <v>Owned in personal names, 1.6, Fixed for 5 or more years, =&lt;65%</v>
      </c>
      <c r="F10" s="172">
        <f>MAX(4%,'Multiple Account FA'!$D$37+0%)</f>
        <v>0.04</v>
      </c>
    </row>
    <row r="11" spans="1:6" x14ac:dyDescent="0.35">
      <c r="A11" s="24" t="str">
        <f>'SA Validation'!$A$15</f>
        <v>Owned in personal names</v>
      </c>
      <c r="B11" s="123">
        <v>1.6</v>
      </c>
      <c r="C11" s="54" t="str">
        <f>'SA Validation'!$A$4</f>
        <v>Fixed for 5 or more years</v>
      </c>
      <c r="D11" s="54" t="str">
        <f>'MA Validation'!$A$53</f>
        <v>&gt;65%</v>
      </c>
      <c r="E11" s="45" t="str">
        <f t="shared" si="1"/>
        <v>Owned in personal names, 1.6, Fixed for 5 or more years, &gt;65%</v>
      </c>
      <c r="F11" s="9">
        <f>MAX(4.5%,'Multiple Account FA'!$D$37+0%)</f>
        <v>4.4999999999999998E-2</v>
      </c>
    </row>
    <row r="12" spans="1:6" x14ac:dyDescent="0.35">
      <c r="A12" s="126" t="str">
        <f>'SA Validation'!$A$15</f>
        <v>Owned in personal names</v>
      </c>
      <c r="B12" s="130">
        <v>1.6</v>
      </c>
      <c r="C12" s="131" t="str">
        <f>'SA Validation'!$A$5</f>
        <v>Tracker or Variable</v>
      </c>
      <c r="D12" s="131" t="str">
        <f>'MA Validation'!$A$52</f>
        <v>=&lt;65%</v>
      </c>
      <c r="E12" s="128" t="str">
        <f t="shared" si="1"/>
        <v>Owned in personal names, 1.6, Tracker or Variable, =&lt;65%</v>
      </c>
      <c r="F12" s="129">
        <f>MAX(5.5%,'Multiple Account FA'!$D$37+2%)</f>
        <v>5.5E-2</v>
      </c>
    </row>
    <row r="13" spans="1:6" ht="15" thickBot="1" x14ac:dyDescent="0.4">
      <c r="A13" s="126" t="str">
        <f>'SA Validation'!$A$15</f>
        <v>Owned in personal names</v>
      </c>
      <c r="B13" s="130">
        <v>1.6</v>
      </c>
      <c r="C13" s="131" t="str">
        <f>'SA Validation'!$A$5</f>
        <v>Tracker or Variable</v>
      </c>
      <c r="D13" s="131" t="str">
        <f>'MA Validation'!$A$53</f>
        <v>&gt;65%</v>
      </c>
      <c r="E13" s="128" t="str">
        <f t="shared" si="1"/>
        <v>Owned in personal names, 1.6, Tracker or Variable, &gt;65%</v>
      </c>
      <c r="F13" s="129">
        <f>MAX(5.5%,'Multiple Account FA'!$D$37+2%)</f>
        <v>5.5E-2</v>
      </c>
    </row>
    <row r="14" spans="1:6" x14ac:dyDescent="0.35">
      <c r="A14" s="23" t="str">
        <f>'SA Validation'!$A$15</f>
        <v>Owned in personal names</v>
      </c>
      <c r="B14" s="122">
        <v>1.75</v>
      </c>
      <c r="C14" s="53" t="str">
        <f>'SA Validation'!$A$3</f>
        <v>Fixed for less than 5 years</v>
      </c>
      <c r="D14" s="53" t="str">
        <f>'MA Validation'!$A$52</f>
        <v>=&lt;65%</v>
      </c>
      <c r="E14" s="46" t="str">
        <f t="shared" si="1"/>
        <v>Owned in personal names, 1.75, Fixed for less than 5 years, =&lt;65%</v>
      </c>
      <c r="F14" s="8">
        <f>MAX(5.5%,'Multiple Account FA'!$D$37+2%)</f>
        <v>5.5E-2</v>
      </c>
    </row>
    <row r="15" spans="1:6" x14ac:dyDescent="0.35">
      <c r="A15" s="52" t="str">
        <f>'SA Validation'!$A$15</f>
        <v>Owned in personal names</v>
      </c>
      <c r="B15" s="170">
        <v>1.75</v>
      </c>
      <c r="C15" s="174" t="str">
        <f>'SA Validation'!$A$3</f>
        <v>Fixed for less than 5 years</v>
      </c>
      <c r="D15" s="174" t="str">
        <f>'MA Validation'!$A$53</f>
        <v>&gt;65%</v>
      </c>
      <c r="E15" s="169" t="str">
        <f t="shared" si="1"/>
        <v>Owned in personal names, 1.75, Fixed for less than 5 years, &gt;65%</v>
      </c>
      <c r="F15" s="172">
        <f>MAX(5.5%,'Multiple Account FA'!$D$37+2%)</f>
        <v>5.5E-2</v>
      </c>
    </row>
    <row r="16" spans="1:6" x14ac:dyDescent="0.35">
      <c r="A16" s="52" t="str">
        <f>'SA Validation'!$A$15</f>
        <v>Owned in personal names</v>
      </c>
      <c r="B16" s="170">
        <v>1.75</v>
      </c>
      <c r="C16" s="174" t="str">
        <f>'SA Validation'!$A$4</f>
        <v>Fixed for 5 or more years</v>
      </c>
      <c r="D16" s="174" t="str">
        <f>'MA Validation'!$A$52</f>
        <v>=&lt;65%</v>
      </c>
      <c r="E16" s="169" t="str">
        <f t="shared" si="1"/>
        <v>Owned in personal names, 1.75, Fixed for 5 or more years, =&lt;65%</v>
      </c>
      <c r="F16" s="172">
        <f>MAX(4%,'Multiple Account FA'!$D$37+0%)</f>
        <v>0.04</v>
      </c>
    </row>
    <row r="17" spans="1:6" x14ac:dyDescent="0.35">
      <c r="A17" s="24" t="str">
        <f>'SA Validation'!$A$15</f>
        <v>Owned in personal names</v>
      </c>
      <c r="B17" s="123">
        <v>1.75</v>
      </c>
      <c r="C17" s="54" t="str">
        <f>'SA Validation'!$A$4</f>
        <v>Fixed for 5 or more years</v>
      </c>
      <c r="D17" s="54" t="str">
        <f>'MA Validation'!$A$53</f>
        <v>&gt;65%</v>
      </c>
      <c r="E17" s="45" t="str">
        <f t="shared" si="1"/>
        <v>Owned in personal names, 1.75, Fixed for 5 or more years, &gt;65%</v>
      </c>
      <c r="F17" s="9">
        <f>MAX(4.5%,'Multiple Account FA'!$D$37+0%)</f>
        <v>4.4999999999999998E-2</v>
      </c>
    </row>
    <row r="18" spans="1:6" x14ac:dyDescent="0.35">
      <c r="A18" s="126" t="str">
        <f>'SA Validation'!$A$15</f>
        <v>Owned in personal names</v>
      </c>
      <c r="B18" s="130">
        <v>1.75</v>
      </c>
      <c r="C18" s="131" t="str">
        <f>'SA Validation'!$A$5</f>
        <v>Tracker or Variable</v>
      </c>
      <c r="D18" s="131" t="str">
        <f>'MA Validation'!$A$52</f>
        <v>=&lt;65%</v>
      </c>
      <c r="E18" s="128" t="str">
        <f t="shared" si="1"/>
        <v>Owned in personal names, 1.75, Tracker or Variable, =&lt;65%</v>
      </c>
      <c r="F18" s="129">
        <f>MAX(5.5%,'Multiple Account FA'!$D$37+2%)</f>
        <v>5.5E-2</v>
      </c>
    </row>
    <row r="19" spans="1:6" ht="15" thickBot="1" x14ac:dyDescent="0.4">
      <c r="A19" s="25" t="str">
        <f>'SA Validation'!$A$15</f>
        <v>Owned in personal names</v>
      </c>
      <c r="B19" s="124">
        <v>1.75</v>
      </c>
      <c r="C19" s="55" t="str">
        <f>'SA Validation'!$A$5</f>
        <v>Tracker or Variable</v>
      </c>
      <c r="D19" s="55" t="str">
        <f>'MA Validation'!$A$53</f>
        <v>&gt;65%</v>
      </c>
      <c r="E19" s="47" t="str">
        <f t="shared" si="1"/>
        <v>Owned in personal names, 1.75, Tracker or Variable, &gt;65%</v>
      </c>
      <c r="F19" s="12">
        <f>MAX(5.5%,'Multiple Account FA'!$D$37+2%)</f>
        <v>5.5E-2</v>
      </c>
    </row>
    <row r="20" spans="1:6" x14ac:dyDescent="0.35">
      <c r="A20" s="23" t="str">
        <f>'SA Validation'!$A$16</f>
        <v>Owned in a Limited Company</v>
      </c>
      <c r="B20" s="122">
        <v>1.25</v>
      </c>
      <c r="C20" s="53" t="str">
        <f>'SA Validation'!$A$3</f>
        <v>Fixed for less than 5 years</v>
      </c>
      <c r="D20" s="53" t="str">
        <f>'MA Validation'!$A$52</f>
        <v>=&lt;65%</v>
      </c>
      <c r="E20" s="46" t="str">
        <f t="shared" si="1"/>
        <v>Owned in a Limited Company, 1.25, Fixed for less than 5 years, =&lt;65%</v>
      </c>
      <c r="F20" s="8">
        <f>MAX(5.5%,'Multiple Account FA'!$D$37+2%)</f>
        <v>5.5E-2</v>
      </c>
    </row>
    <row r="21" spans="1:6" x14ac:dyDescent="0.35">
      <c r="A21" s="52" t="str">
        <f>'SA Validation'!$A$16</f>
        <v>Owned in a Limited Company</v>
      </c>
      <c r="B21" s="170">
        <v>1.25</v>
      </c>
      <c r="C21" s="174" t="str">
        <f>'SA Validation'!$A$3</f>
        <v>Fixed for less than 5 years</v>
      </c>
      <c r="D21" s="174" t="str">
        <f>'MA Validation'!$A$53</f>
        <v>&gt;65%</v>
      </c>
      <c r="E21" s="169" t="str">
        <f t="shared" si="1"/>
        <v>Owned in a Limited Company, 1.25, Fixed for less than 5 years, &gt;65%</v>
      </c>
      <c r="F21" s="172">
        <f>MAX(5.5%,'Multiple Account FA'!$D$37+2%)</f>
        <v>5.5E-2</v>
      </c>
    </row>
    <row r="22" spans="1:6" x14ac:dyDescent="0.35">
      <c r="A22" s="52" t="str">
        <f>'SA Validation'!$A$16</f>
        <v>Owned in a Limited Company</v>
      </c>
      <c r="B22" s="170">
        <v>1.25</v>
      </c>
      <c r="C22" s="174" t="str">
        <f>'SA Validation'!$A$4</f>
        <v>Fixed for 5 or more years</v>
      </c>
      <c r="D22" s="174" t="str">
        <f>'MA Validation'!$A$52</f>
        <v>=&lt;65%</v>
      </c>
      <c r="E22" s="169" t="str">
        <f t="shared" si="1"/>
        <v>Owned in a Limited Company, 1.25, Fixed for 5 or more years, =&lt;65%</v>
      </c>
      <c r="F22" s="172">
        <f>MAX(4.5%,'Multiple Account FA'!$D$37+0%)</f>
        <v>4.4999999999999998E-2</v>
      </c>
    </row>
    <row r="23" spans="1:6" x14ac:dyDescent="0.35">
      <c r="A23" s="24" t="str">
        <f>'SA Validation'!$A$16</f>
        <v>Owned in a Limited Company</v>
      </c>
      <c r="B23" s="123">
        <v>1.25</v>
      </c>
      <c r="C23" s="54" t="str">
        <f>'SA Validation'!$A$4</f>
        <v>Fixed for 5 or more years</v>
      </c>
      <c r="D23" s="54" t="str">
        <f>'MA Validation'!$A$53</f>
        <v>&gt;65%</v>
      </c>
      <c r="E23" s="45" t="str">
        <f t="shared" si="1"/>
        <v>Owned in a Limited Company, 1.25, Fixed for 5 or more years, &gt;65%</v>
      </c>
      <c r="F23" s="9">
        <f>MAX(4.5%,'Multiple Account FA'!$D$37+0%)</f>
        <v>4.4999999999999998E-2</v>
      </c>
    </row>
    <row r="24" spans="1:6" x14ac:dyDescent="0.35">
      <c r="A24" s="126" t="str">
        <f>'SA Validation'!$A$16</f>
        <v>Owned in a Limited Company</v>
      </c>
      <c r="B24" s="130">
        <v>1.25</v>
      </c>
      <c r="C24" s="131" t="str">
        <f>'SA Validation'!$A$5</f>
        <v>Tracker or Variable</v>
      </c>
      <c r="D24" s="131" t="str">
        <f>'MA Validation'!$A$52</f>
        <v>=&lt;65%</v>
      </c>
      <c r="E24" s="128" t="str">
        <f t="shared" si="1"/>
        <v>Owned in a Limited Company, 1.25, Tracker or Variable, =&lt;65%</v>
      </c>
      <c r="F24" s="129">
        <f>MAX(5.5%,'Multiple Account FA'!$D$37+2%)</f>
        <v>5.5E-2</v>
      </c>
    </row>
    <row r="25" spans="1:6" ht="15" thickBot="1" x14ac:dyDescent="0.4">
      <c r="A25" s="25" t="str">
        <f>'SA Validation'!$A$16</f>
        <v>Owned in a Limited Company</v>
      </c>
      <c r="B25" s="124">
        <v>1.25</v>
      </c>
      <c r="C25" s="55" t="str">
        <f>'SA Validation'!$A$5</f>
        <v>Tracker or Variable</v>
      </c>
      <c r="D25" s="55" t="str">
        <f>'MA Validation'!$A$53</f>
        <v>&gt;65%</v>
      </c>
      <c r="E25" s="47" t="str">
        <f t="shared" si="1"/>
        <v>Owned in a Limited Company, 1.25, Tracker or Variable, &gt;65%</v>
      </c>
      <c r="F25" s="12">
        <f>MAX(5.5%,'Multiple Account FA'!$D$37+2%)</f>
        <v>5.5E-2</v>
      </c>
    </row>
    <row r="26" spans="1:6" x14ac:dyDescent="0.35">
      <c r="A26" s="23" t="str">
        <f>'SA Validation'!$A$16</f>
        <v>Owned in a Limited Company</v>
      </c>
      <c r="B26" s="122">
        <v>1.75</v>
      </c>
      <c r="C26" s="53" t="str">
        <f>'SA Validation'!$A$3</f>
        <v>Fixed for less than 5 years</v>
      </c>
      <c r="D26" s="53" t="str">
        <f>'MA Validation'!$A$52</f>
        <v>=&lt;65%</v>
      </c>
      <c r="E26" s="46" t="str">
        <f t="shared" si="1"/>
        <v>Owned in a Limited Company, 1.75, Fixed for less than 5 years, =&lt;65%</v>
      </c>
      <c r="F26" s="8">
        <f>MAX(5.5%,'Multiple Account FA'!$D$37+2%)</f>
        <v>5.5E-2</v>
      </c>
    </row>
    <row r="27" spans="1:6" x14ac:dyDescent="0.35">
      <c r="A27" s="52" t="str">
        <f>'SA Validation'!$A$16</f>
        <v>Owned in a Limited Company</v>
      </c>
      <c r="B27" s="170">
        <v>1.75</v>
      </c>
      <c r="C27" s="174" t="str">
        <f>'SA Validation'!$A$3</f>
        <v>Fixed for less than 5 years</v>
      </c>
      <c r="D27" s="174" t="str">
        <f>'MA Validation'!$A$53</f>
        <v>&gt;65%</v>
      </c>
      <c r="E27" s="169" t="str">
        <f t="shared" si="1"/>
        <v>Owned in a Limited Company, 1.75, Fixed for less than 5 years, &gt;65%</v>
      </c>
      <c r="F27" s="172">
        <f>MAX(5.5%,'Multiple Account FA'!$D$37+2%)</f>
        <v>5.5E-2</v>
      </c>
    </row>
    <row r="28" spans="1:6" x14ac:dyDescent="0.35">
      <c r="A28" s="24" t="str">
        <f>'SA Validation'!$A$16</f>
        <v>Owned in a Limited Company</v>
      </c>
      <c r="B28" s="123">
        <v>1.75</v>
      </c>
      <c r="C28" s="54" t="str">
        <f>'SA Validation'!$A$4</f>
        <v>Fixed for 5 or more years</v>
      </c>
      <c r="D28" s="54" t="str">
        <f>'MA Validation'!$A$52</f>
        <v>=&lt;65%</v>
      </c>
      <c r="E28" s="45" t="str">
        <f t="shared" si="1"/>
        <v>Owned in a Limited Company, 1.75, Fixed for 5 or more years, =&lt;65%</v>
      </c>
      <c r="F28" s="9">
        <f>MAX(4.5%,'Multiple Account FA'!$D$37+0%)</f>
        <v>4.4999999999999998E-2</v>
      </c>
    </row>
    <row r="29" spans="1:6" x14ac:dyDescent="0.35">
      <c r="A29" s="126" t="str">
        <f>'SA Validation'!$A$16</f>
        <v>Owned in a Limited Company</v>
      </c>
      <c r="B29" s="130">
        <v>1.75</v>
      </c>
      <c r="C29" s="131" t="str">
        <f>'SA Validation'!$A$4</f>
        <v>Fixed for 5 or more years</v>
      </c>
      <c r="D29" s="131" t="str">
        <f>'MA Validation'!$A$53</f>
        <v>&gt;65%</v>
      </c>
      <c r="E29" s="128" t="str">
        <f t="shared" si="1"/>
        <v>Owned in a Limited Company, 1.75, Fixed for 5 or more years, &gt;65%</v>
      </c>
      <c r="F29" s="129">
        <f>MAX(4.5%,'Multiple Account FA'!$D$37+0%)</f>
        <v>4.4999999999999998E-2</v>
      </c>
    </row>
    <row r="30" spans="1:6" x14ac:dyDescent="0.35">
      <c r="A30" s="126" t="str">
        <f>'SA Validation'!$A$16</f>
        <v>Owned in a Limited Company</v>
      </c>
      <c r="B30" s="130">
        <v>1.75</v>
      </c>
      <c r="C30" s="131" t="str">
        <f>'SA Validation'!$A$5</f>
        <v>Tracker or Variable</v>
      </c>
      <c r="D30" s="131" t="str">
        <f>'MA Validation'!$A$52</f>
        <v>=&lt;65%</v>
      </c>
      <c r="E30" s="128" t="str">
        <f t="shared" si="1"/>
        <v>Owned in a Limited Company, 1.75, Tracker or Variable, =&lt;65%</v>
      </c>
      <c r="F30" s="129">
        <f>MAX(5.5%,'Multiple Account FA'!$D$37+2%)</f>
        <v>5.5E-2</v>
      </c>
    </row>
    <row r="31" spans="1:6" ht="15" thickBot="1" x14ac:dyDescent="0.4">
      <c r="A31" s="25" t="str">
        <f>'SA Validation'!$A$16</f>
        <v>Owned in a Limited Company</v>
      </c>
      <c r="B31" s="124">
        <v>1.75</v>
      </c>
      <c r="C31" s="55" t="str">
        <f>'SA Validation'!$A$5</f>
        <v>Tracker or Variable</v>
      </c>
      <c r="D31" s="55" t="str">
        <f>'MA Validation'!$A$53</f>
        <v>&gt;65%</v>
      </c>
      <c r="E31" s="47" t="str">
        <f t="shared" si="1"/>
        <v>Owned in a Limited Company, 1.75, Tracker or Variable, &gt;65%</v>
      </c>
      <c r="F31" s="12">
        <f>MAX(5.5%,'Multiple Account FA'!$D$37+2%)</f>
        <v>5.5E-2</v>
      </c>
    </row>
  </sheetData>
  <autoFilter ref="A1:F31" xr:uid="{7F0C71C3-FF37-4318-97CF-5388B2111226}"/>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34E63-E546-4231-A451-6F5886F73FD7}">
  <sheetPr>
    <tabColor rgb="FF7030A0"/>
  </sheetPr>
  <dimension ref="A1:F22"/>
  <sheetViews>
    <sheetView zoomScale="85" zoomScaleNormal="85" workbookViewId="0">
      <selection activeCell="J43" sqref="J43"/>
    </sheetView>
  </sheetViews>
  <sheetFormatPr defaultColWidth="98.54296875" defaultRowHeight="14.5" x14ac:dyDescent="0.35"/>
  <cols>
    <col min="1" max="1" width="28.54296875" customWidth="1"/>
    <col min="2" max="2" width="29.81640625" customWidth="1"/>
    <col min="3" max="3" width="33.81640625" customWidth="1"/>
    <col min="4" max="4" width="33.54296875" customWidth="1"/>
    <col min="5" max="5" width="117.54296875" style="16" bestFit="1" customWidth="1"/>
    <col min="6" max="6" width="7.81640625" customWidth="1"/>
  </cols>
  <sheetData>
    <row r="1" spans="1:6" ht="15" thickBot="1" x14ac:dyDescent="0.4">
      <c r="A1" s="7" t="s">
        <v>75</v>
      </c>
      <c r="B1" s="7" t="s">
        <v>76</v>
      </c>
      <c r="C1" s="7" t="s">
        <v>77</v>
      </c>
      <c r="D1" s="7" t="s">
        <v>78</v>
      </c>
      <c r="E1" s="29" t="s">
        <v>79</v>
      </c>
      <c r="F1" s="17" t="s">
        <v>6</v>
      </c>
    </row>
    <row r="2" spans="1:6" ht="15" thickBot="1" x14ac:dyDescent="0.4">
      <c r="A2" s="18" t="str">
        <f>'SA Validation'!$A$15</f>
        <v>Owned in personal names</v>
      </c>
      <c r="B2" s="18" t="str">
        <f>'SA Validation'!$A$19</f>
        <v>Standard BTL</v>
      </c>
      <c r="C2" s="18" t="str">
        <f>'SA Validation'!$A$23</f>
        <v>3 or less properties at completion</v>
      </c>
      <c r="D2" s="27" t="str">
        <f>'SA Validation'!$A$27</f>
        <v>All applicants are Lower Rate</v>
      </c>
      <c r="E2" s="30" t="str">
        <f>CONCATENATE(A2,", ",B2,", ",C2,", ",D2)</f>
        <v>Owned in personal names, Standard BTL, 3 or less properties at completion, All applicants are Lower Rate</v>
      </c>
      <c r="F2" s="28">
        <v>1.25</v>
      </c>
    </row>
    <row r="3" spans="1:6" ht="15" thickBot="1" x14ac:dyDescent="0.4">
      <c r="A3" s="19" t="str">
        <f>'SA Validation'!$A$15</f>
        <v>Owned in personal names</v>
      </c>
      <c r="B3" s="19" t="str">
        <f>'SA Validation'!$A$19</f>
        <v>Standard BTL</v>
      </c>
      <c r="C3" s="20" t="str">
        <f>'SA Validation'!$A$23</f>
        <v>3 or less properties at completion</v>
      </c>
      <c r="D3" s="27" t="str">
        <f>'SA Validation'!$A$28</f>
        <v>At least 1 applicant is Higher Rate</v>
      </c>
      <c r="E3" s="30" t="str">
        <f t="shared" ref="E3:E17" si="0">CONCATENATE(A3,", ",B3,", ",C3,", ",D3)</f>
        <v>Owned in personal names, Standard BTL, 3 or less properties at completion, At least 1 applicant is Higher Rate</v>
      </c>
      <c r="F3" s="28">
        <v>1.6</v>
      </c>
    </row>
    <row r="4" spans="1:6" ht="15" thickBot="1" x14ac:dyDescent="0.4">
      <c r="A4" s="19" t="str">
        <f>'SA Validation'!$A$15</f>
        <v>Owned in personal names</v>
      </c>
      <c r="B4" s="19" t="str">
        <f>'SA Validation'!$A$19</f>
        <v>Standard BTL</v>
      </c>
      <c r="C4" s="18" t="str">
        <f>'SA Validation'!$A$24</f>
        <v>4 or more properties at completion</v>
      </c>
      <c r="D4" s="27" t="str">
        <f>'SA Validation'!$A$27</f>
        <v>All applicants are Lower Rate</v>
      </c>
      <c r="E4" s="30" t="str">
        <f t="shared" si="0"/>
        <v>Owned in personal names, Standard BTL, 4 or more properties at completion, All applicants are Lower Rate</v>
      </c>
      <c r="F4" s="28">
        <v>1.6</v>
      </c>
    </row>
    <row r="5" spans="1:6" ht="15" thickBot="1" x14ac:dyDescent="0.4">
      <c r="A5" s="19" t="str">
        <f>'SA Validation'!$A$15</f>
        <v>Owned in personal names</v>
      </c>
      <c r="B5" s="20" t="str">
        <f>'SA Validation'!$A$19</f>
        <v>Standard BTL</v>
      </c>
      <c r="C5" s="20" t="str">
        <f>'SA Validation'!$A$24</f>
        <v>4 or more properties at completion</v>
      </c>
      <c r="D5" s="27" t="str">
        <f>'SA Validation'!$A$28</f>
        <v>At least 1 applicant is Higher Rate</v>
      </c>
      <c r="E5" s="30" t="str">
        <f t="shared" si="0"/>
        <v>Owned in personal names, Standard BTL, 4 or more properties at completion, At least 1 applicant is Higher Rate</v>
      </c>
      <c r="F5" s="28">
        <v>1.6</v>
      </c>
    </row>
    <row r="6" spans="1:6" ht="15" thickBot="1" x14ac:dyDescent="0.4">
      <c r="A6" s="19" t="str">
        <f>'SA Validation'!$A$15</f>
        <v>Owned in personal names</v>
      </c>
      <c r="B6" s="18" t="str">
        <f>'SA Validation'!$A$20</f>
        <v>House in Multiple Occupation</v>
      </c>
      <c r="C6" s="18" t="str">
        <f>'SA Validation'!$A$23</f>
        <v>3 or less properties at completion</v>
      </c>
      <c r="D6" s="27" t="str">
        <f>'SA Validation'!$A$27</f>
        <v>All applicants are Lower Rate</v>
      </c>
      <c r="E6" s="30" t="str">
        <f t="shared" si="0"/>
        <v>Owned in personal names, House in Multiple Occupation, 3 or less properties at completion, All applicants are Lower Rate</v>
      </c>
      <c r="F6" s="28">
        <v>1.75</v>
      </c>
    </row>
    <row r="7" spans="1:6" ht="15" thickBot="1" x14ac:dyDescent="0.4">
      <c r="A7" s="19" t="str">
        <f>'SA Validation'!$A$15</f>
        <v>Owned in personal names</v>
      </c>
      <c r="B7" s="19" t="str">
        <f>'SA Validation'!$A$20</f>
        <v>House in Multiple Occupation</v>
      </c>
      <c r="C7" s="20" t="str">
        <f>'SA Validation'!$A$23</f>
        <v>3 or less properties at completion</v>
      </c>
      <c r="D7" s="27" t="str">
        <f>'SA Validation'!$A$28</f>
        <v>At least 1 applicant is Higher Rate</v>
      </c>
      <c r="E7" s="30" t="str">
        <f t="shared" si="0"/>
        <v>Owned in personal names, House in Multiple Occupation, 3 or less properties at completion, At least 1 applicant is Higher Rate</v>
      </c>
      <c r="F7" s="28">
        <v>1.75</v>
      </c>
    </row>
    <row r="8" spans="1:6" ht="15" thickBot="1" x14ac:dyDescent="0.4">
      <c r="A8" s="19" t="str">
        <f>'SA Validation'!$A$15</f>
        <v>Owned in personal names</v>
      </c>
      <c r="B8" s="19" t="str">
        <f>'SA Validation'!$A$20</f>
        <v>House in Multiple Occupation</v>
      </c>
      <c r="C8" s="18" t="str">
        <f>'SA Validation'!$A$24</f>
        <v>4 or more properties at completion</v>
      </c>
      <c r="D8" s="27" t="str">
        <f>'SA Validation'!$A$27</f>
        <v>All applicants are Lower Rate</v>
      </c>
      <c r="E8" s="30" t="str">
        <f t="shared" si="0"/>
        <v>Owned in personal names, House in Multiple Occupation, 4 or more properties at completion, All applicants are Lower Rate</v>
      </c>
      <c r="F8" s="28">
        <v>1.75</v>
      </c>
    </row>
    <row r="9" spans="1:6" ht="15" thickBot="1" x14ac:dyDescent="0.4">
      <c r="A9" s="22" t="str">
        <f>'SA Validation'!$A$15</f>
        <v>Owned in personal names</v>
      </c>
      <c r="B9" s="22" t="str">
        <f>'SA Validation'!$A$20</f>
        <v>House in Multiple Occupation</v>
      </c>
      <c r="C9" s="20" t="str">
        <f>'SA Validation'!$A$24</f>
        <v>4 or more properties at completion</v>
      </c>
      <c r="D9" s="27" t="str">
        <f>'SA Validation'!$A$28</f>
        <v>At least 1 applicant is Higher Rate</v>
      </c>
      <c r="E9" s="30" t="str">
        <f t="shared" si="0"/>
        <v>Owned in personal names, House in Multiple Occupation, 4 or more properties at completion, At least 1 applicant is Higher Rate</v>
      </c>
      <c r="F9" s="28">
        <v>1.75</v>
      </c>
    </row>
    <row r="10" spans="1:6" ht="15" thickBot="1" x14ac:dyDescent="0.4">
      <c r="A10" s="23" t="str">
        <f>'SA Validation'!$A$16</f>
        <v>Owned in a Limited Company</v>
      </c>
      <c r="B10" s="18" t="str">
        <f>'SA Validation'!$A$19</f>
        <v>Standard BTL</v>
      </c>
      <c r="C10" s="18" t="str">
        <f>'SA Validation'!$A$23</f>
        <v>3 or less properties at completion</v>
      </c>
      <c r="D10" s="27" t="str">
        <f>'SA Validation'!$A$27</f>
        <v>All applicants are Lower Rate</v>
      </c>
      <c r="E10" s="30" t="str">
        <f t="shared" si="0"/>
        <v>Owned in a Limited Company, Standard BTL, 3 or less properties at completion, All applicants are Lower Rate</v>
      </c>
      <c r="F10" s="28">
        <v>1.25</v>
      </c>
    </row>
    <row r="11" spans="1:6" ht="15" thickBot="1" x14ac:dyDescent="0.4">
      <c r="A11" s="24" t="str">
        <f>'SA Validation'!$A$16</f>
        <v>Owned in a Limited Company</v>
      </c>
      <c r="B11" s="19" t="str">
        <f>'SA Validation'!$A$19</f>
        <v>Standard BTL</v>
      </c>
      <c r="C11" s="20" t="str">
        <f>'SA Validation'!$A$23</f>
        <v>3 or less properties at completion</v>
      </c>
      <c r="D11" s="27" t="str">
        <f>'SA Validation'!$A$28</f>
        <v>At least 1 applicant is Higher Rate</v>
      </c>
      <c r="E11" s="30" t="str">
        <f t="shared" si="0"/>
        <v>Owned in a Limited Company, Standard BTL, 3 or less properties at completion, At least 1 applicant is Higher Rate</v>
      </c>
      <c r="F11" s="28">
        <v>1.25</v>
      </c>
    </row>
    <row r="12" spans="1:6" ht="15" thickBot="1" x14ac:dyDescent="0.4">
      <c r="A12" s="24" t="str">
        <f>'SA Validation'!$A$16</f>
        <v>Owned in a Limited Company</v>
      </c>
      <c r="B12" s="19" t="str">
        <f>'SA Validation'!$A$19</f>
        <v>Standard BTL</v>
      </c>
      <c r="C12" s="18" t="str">
        <f>'SA Validation'!$A$24</f>
        <v>4 or more properties at completion</v>
      </c>
      <c r="D12" s="27" t="str">
        <f>'SA Validation'!$A$27</f>
        <v>All applicants are Lower Rate</v>
      </c>
      <c r="E12" s="30" t="str">
        <f t="shared" si="0"/>
        <v>Owned in a Limited Company, Standard BTL, 4 or more properties at completion, All applicants are Lower Rate</v>
      </c>
      <c r="F12" s="28">
        <v>1.25</v>
      </c>
    </row>
    <row r="13" spans="1:6" ht="15" thickBot="1" x14ac:dyDescent="0.4">
      <c r="A13" s="24" t="str">
        <f>'SA Validation'!$A$16</f>
        <v>Owned in a Limited Company</v>
      </c>
      <c r="B13" s="22" t="str">
        <f>'SA Validation'!$A$19</f>
        <v>Standard BTL</v>
      </c>
      <c r="C13" s="20" t="str">
        <f>'SA Validation'!$A$24</f>
        <v>4 or more properties at completion</v>
      </c>
      <c r="D13" s="27" t="str">
        <f>'SA Validation'!$A$28</f>
        <v>At least 1 applicant is Higher Rate</v>
      </c>
      <c r="E13" s="30" t="str">
        <f t="shared" si="0"/>
        <v>Owned in a Limited Company, Standard BTL, 4 or more properties at completion, At least 1 applicant is Higher Rate</v>
      </c>
      <c r="F13" s="28">
        <v>1.25</v>
      </c>
    </row>
    <row r="14" spans="1:6" ht="15" thickBot="1" x14ac:dyDescent="0.4">
      <c r="A14" s="19" t="str">
        <f>'SA Validation'!$A$16</f>
        <v>Owned in a Limited Company</v>
      </c>
      <c r="B14" s="23" t="str">
        <f>'SA Validation'!$A$20</f>
        <v>House in Multiple Occupation</v>
      </c>
      <c r="C14" s="26" t="str">
        <f>'SA Validation'!$A$23</f>
        <v>3 or less properties at completion</v>
      </c>
      <c r="D14" s="27" t="str">
        <f>'SA Validation'!$A$27</f>
        <v>All applicants are Lower Rate</v>
      </c>
      <c r="E14" s="30" t="str">
        <f t="shared" si="0"/>
        <v>Owned in a Limited Company, House in Multiple Occupation, 3 or less properties at completion, All applicants are Lower Rate</v>
      </c>
      <c r="F14" s="28">
        <v>1.75</v>
      </c>
    </row>
    <row r="15" spans="1:6" ht="15" thickBot="1" x14ac:dyDescent="0.4">
      <c r="A15" s="19" t="str">
        <f>'SA Validation'!$A$16</f>
        <v>Owned in a Limited Company</v>
      </c>
      <c r="B15" s="24" t="str">
        <f>'SA Validation'!$A$20</f>
        <v>House in Multiple Occupation</v>
      </c>
      <c r="C15" s="21" t="str">
        <f>'SA Validation'!$A$23</f>
        <v>3 or less properties at completion</v>
      </c>
      <c r="D15" s="27" t="str">
        <f>'SA Validation'!$A$28</f>
        <v>At least 1 applicant is Higher Rate</v>
      </c>
      <c r="E15" s="30" t="str">
        <f t="shared" si="0"/>
        <v>Owned in a Limited Company, House in Multiple Occupation, 3 or less properties at completion, At least 1 applicant is Higher Rate</v>
      </c>
      <c r="F15" s="28">
        <v>1.75</v>
      </c>
    </row>
    <row r="16" spans="1:6" ht="15" thickBot="1" x14ac:dyDescent="0.4">
      <c r="A16" s="19" t="str">
        <f>'SA Validation'!$A$16</f>
        <v>Owned in a Limited Company</v>
      </c>
      <c r="B16" s="24" t="str">
        <f>'SA Validation'!$A$20</f>
        <v>House in Multiple Occupation</v>
      </c>
      <c r="C16" s="26" t="str">
        <f>'SA Validation'!$A$24</f>
        <v>4 or more properties at completion</v>
      </c>
      <c r="D16" s="27" t="str">
        <f>'SA Validation'!$A$27</f>
        <v>All applicants are Lower Rate</v>
      </c>
      <c r="E16" s="30" t="str">
        <f t="shared" si="0"/>
        <v>Owned in a Limited Company, House in Multiple Occupation, 4 or more properties at completion, All applicants are Lower Rate</v>
      </c>
      <c r="F16" s="28">
        <v>1.75</v>
      </c>
    </row>
    <row r="17" spans="1:6" ht="15" thickBot="1" x14ac:dyDescent="0.4">
      <c r="A17" s="20" t="str">
        <f>'SA Validation'!$A$16</f>
        <v>Owned in a Limited Company</v>
      </c>
      <c r="B17" s="25" t="str">
        <f>'SA Validation'!$A$20</f>
        <v>House in Multiple Occupation</v>
      </c>
      <c r="C17" s="21" t="str">
        <f>'SA Validation'!$A$24</f>
        <v>4 or more properties at completion</v>
      </c>
      <c r="D17" s="27" t="str">
        <f>'SA Validation'!$A$28</f>
        <v>At least 1 applicant is Higher Rate</v>
      </c>
      <c r="E17" s="30" t="str">
        <f t="shared" si="0"/>
        <v>Owned in a Limited Company, House in Multiple Occupation, 4 or more properties at completion, At least 1 applicant is Higher Rate</v>
      </c>
      <c r="F17" s="28">
        <v>1.75</v>
      </c>
    </row>
    <row r="22" spans="1:6" x14ac:dyDescent="0.35">
      <c r="A22" s="31"/>
      <c r="B22" s="31"/>
      <c r="C22" s="31"/>
      <c r="D22" s="31"/>
    </row>
  </sheetData>
  <phoneticPr fontId="8" type="noConversion"/>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1A464-9BEC-4134-B8C2-13BC1FEA745F}">
  <sheetPr>
    <tabColor theme="9"/>
  </sheetPr>
  <dimension ref="A1:E25"/>
  <sheetViews>
    <sheetView zoomScaleNormal="100" workbookViewId="0">
      <selection activeCell="J43" sqref="J43"/>
    </sheetView>
  </sheetViews>
  <sheetFormatPr defaultRowHeight="14.5" x14ac:dyDescent="0.35"/>
  <cols>
    <col min="1" max="1" width="42.26953125" customWidth="1"/>
    <col min="2" max="2" width="29.7265625" customWidth="1"/>
    <col min="3" max="3" width="17.7265625" style="39" bestFit="1" customWidth="1"/>
    <col min="4" max="4" width="78.81640625" style="16" bestFit="1" customWidth="1"/>
    <col min="5" max="5" width="25.54296875" customWidth="1"/>
    <col min="6" max="6" width="20.81640625" customWidth="1"/>
  </cols>
  <sheetData>
    <row r="1" spans="1:5" ht="15" thickBot="1" x14ac:dyDescent="0.4">
      <c r="A1" s="7" t="s">
        <v>80</v>
      </c>
      <c r="B1" s="7" t="s">
        <v>76</v>
      </c>
      <c r="C1" s="40" t="s">
        <v>81</v>
      </c>
      <c r="D1" s="36" t="s">
        <v>82</v>
      </c>
      <c r="E1" s="32" t="s">
        <v>83</v>
      </c>
    </row>
    <row r="2" spans="1:5" x14ac:dyDescent="0.35">
      <c r="A2" s="18" t="str">
        <f>'SA Validation'!$A$32</f>
        <v>No</v>
      </c>
      <c r="B2" s="23" t="str">
        <f>'SA Validation'!$A$19</f>
        <v>Standard BTL</v>
      </c>
      <c r="C2" s="49">
        <v>0.5</v>
      </c>
      <c r="D2" s="13" t="str">
        <f t="shared" ref="D2:D25" si="0">CONCATENATE(A2,", ",B2,", ",C2)</f>
        <v>No, Standard BTL, 0.5</v>
      </c>
      <c r="E2" s="33">
        <v>750000</v>
      </c>
    </row>
    <row r="3" spans="1:5" x14ac:dyDescent="0.35">
      <c r="A3" s="19" t="str">
        <f>'SA Validation'!$A$32</f>
        <v>No</v>
      </c>
      <c r="B3" s="24" t="str">
        <f>'SA Validation'!$A$19</f>
        <v>Standard BTL</v>
      </c>
      <c r="C3" s="50">
        <v>0.6</v>
      </c>
      <c r="D3" s="14" t="str">
        <f t="shared" si="0"/>
        <v>No, Standard BTL, 0.6</v>
      </c>
      <c r="E3" s="34">
        <v>500000</v>
      </c>
    </row>
    <row r="4" spans="1:5" x14ac:dyDescent="0.35">
      <c r="A4" s="19" t="str">
        <f>'SA Validation'!$A$32</f>
        <v>No</v>
      </c>
      <c r="B4" s="24" t="str">
        <f>'SA Validation'!$A$19</f>
        <v>Standard BTL</v>
      </c>
      <c r="C4" s="50">
        <v>0.65</v>
      </c>
      <c r="D4" s="14" t="str">
        <f t="shared" si="0"/>
        <v>No, Standard BTL, 0.65</v>
      </c>
      <c r="E4" s="34">
        <v>500000</v>
      </c>
    </row>
    <row r="5" spans="1:5" x14ac:dyDescent="0.35">
      <c r="A5" s="19" t="str">
        <f>'SA Validation'!$A$32</f>
        <v>No</v>
      </c>
      <c r="B5" s="24" t="str">
        <f>'SA Validation'!$A$19</f>
        <v>Standard BTL</v>
      </c>
      <c r="C5" s="50">
        <v>0.7</v>
      </c>
      <c r="D5" s="14" t="str">
        <f t="shared" si="0"/>
        <v>No, Standard BTL, 0.7</v>
      </c>
      <c r="E5" s="34">
        <v>500000</v>
      </c>
    </row>
    <row r="6" spans="1:5" x14ac:dyDescent="0.35">
      <c r="A6" s="19" t="str">
        <f>'SA Validation'!$A$32</f>
        <v>No</v>
      </c>
      <c r="B6" s="24" t="str">
        <f>'SA Validation'!$A$19</f>
        <v>Standard BTL</v>
      </c>
      <c r="C6" s="50">
        <v>0.75</v>
      </c>
      <c r="D6" s="14" t="str">
        <f t="shared" si="0"/>
        <v>No, Standard BTL, 0.75</v>
      </c>
      <c r="E6" s="34">
        <v>350000</v>
      </c>
    </row>
    <row r="7" spans="1:5" ht="15" thickBot="1" x14ac:dyDescent="0.4">
      <c r="A7" s="19" t="str">
        <f>'SA Validation'!$A$32</f>
        <v>No</v>
      </c>
      <c r="B7" s="25" t="str">
        <f>'SA Validation'!$A$19</f>
        <v>Standard BTL</v>
      </c>
      <c r="C7" s="50">
        <v>0.8</v>
      </c>
      <c r="D7" s="14" t="str">
        <f t="shared" ref="D7" si="1">CONCATENATE(A7,", ",B7,", ",C7)</f>
        <v>No, Standard BTL, 0.8</v>
      </c>
      <c r="E7" s="34">
        <v>350000</v>
      </c>
    </row>
    <row r="8" spans="1:5" x14ac:dyDescent="0.35">
      <c r="A8" s="24" t="str">
        <f>'SA Validation'!$A$32</f>
        <v>No</v>
      </c>
      <c r="B8" s="52" t="str">
        <f>'SA Validation'!$A$20</f>
        <v>House in Multiple Occupation</v>
      </c>
      <c r="C8" s="49">
        <v>0.5</v>
      </c>
      <c r="D8" s="13" t="str">
        <f t="shared" si="0"/>
        <v>No, House in Multiple Occupation, 0.5</v>
      </c>
      <c r="E8" s="33">
        <v>0</v>
      </c>
    </row>
    <row r="9" spans="1:5" x14ac:dyDescent="0.35">
      <c r="A9" s="24" t="str">
        <f>'SA Validation'!$A$32</f>
        <v>No</v>
      </c>
      <c r="B9" s="24" t="str">
        <f>'SA Validation'!$A$20</f>
        <v>House in Multiple Occupation</v>
      </c>
      <c r="C9" s="50">
        <v>0.6</v>
      </c>
      <c r="D9" s="14" t="str">
        <f t="shared" si="0"/>
        <v>No, House in Multiple Occupation, 0.6</v>
      </c>
      <c r="E9" s="34">
        <v>0</v>
      </c>
    </row>
    <row r="10" spans="1:5" x14ac:dyDescent="0.35">
      <c r="A10" s="24" t="str">
        <f>'SA Validation'!$A$32</f>
        <v>No</v>
      </c>
      <c r="B10" s="24" t="str">
        <f>'SA Validation'!$A$20</f>
        <v>House in Multiple Occupation</v>
      </c>
      <c r="C10" s="50">
        <v>0.65</v>
      </c>
      <c r="D10" s="14" t="str">
        <f t="shared" si="0"/>
        <v>No, House in Multiple Occupation, 0.65</v>
      </c>
      <c r="E10" s="34">
        <v>0</v>
      </c>
    </row>
    <row r="11" spans="1:5" x14ac:dyDescent="0.35">
      <c r="A11" s="24" t="str">
        <f>'SA Validation'!$A$32</f>
        <v>No</v>
      </c>
      <c r="B11" s="24" t="str">
        <f>'SA Validation'!$A$20</f>
        <v>House in Multiple Occupation</v>
      </c>
      <c r="C11" s="50">
        <v>0.7</v>
      </c>
      <c r="D11" s="14" t="str">
        <f t="shared" si="0"/>
        <v>No, House in Multiple Occupation, 0.7</v>
      </c>
      <c r="E11" s="34">
        <v>0</v>
      </c>
    </row>
    <row r="12" spans="1:5" x14ac:dyDescent="0.35">
      <c r="A12" s="24" t="str">
        <f>'SA Validation'!$A$32</f>
        <v>No</v>
      </c>
      <c r="B12" s="24" t="str">
        <f>'SA Validation'!$A$20</f>
        <v>House in Multiple Occupation</v>
      </c>
      <c r="C12" s="50">
        <v>0.75</v>
      </c>
      <c r="D12" s="14" t="str">
        <f t="shared" si="0"/>
        <v>No, House in Multiple Occupation, 0.75</v>
      </c>
      <c r="E12" s="34">
        <v>0</v>
      </c>
    </row>
    <row r="13" spans="1:5" ht="15" thickBot="1" x14ac:dyDescent="0.4">
      <c r="A13" s="25" t="str">
        <f>'SA Validation'!$A$32</f>
        <v>No</v>
      </c>
      <c r="B13" s="25" t="str">
        <f>'SA Validation'!$A$20</f>
        <v>House in Multiple Occupation</v>
      </c>
      <c r="C13" s="51">
        <v>0.8</v>
      </c>
      <c r="D13" s="15" t="str">
        <f t="shared" si="0"/>
        <v>No, House in Multiple Occupation, 0.8</v>
      </c>
      <c r="E13" s="35">
        <v>0</v>
      </c>
    </row>
    <row r="14" spans="1:5" x14ac:dyDescent="0.35">
      <c r="A14" s="18" t="str">
        <f>'SA Validation'!$A$31</f>
        <v>Yes</v>
      </c>
      <c r="B14" s="23" t="str">
        <f>'SA Validation'!$A$19</f>
        <v>Standard BTL</v>
      </c>
      <c r="C14" s="49">
        <v>0.5</v>
      </c>
      <c r="D14" s="13" t="str">
        <f t="shared" si="0"/>
        <v>Yes, Standard BTL, 0.5</v>
      </c>
      <c r="E14" s="33">
        <v>1500000</v>
      </c>
    </row>
    <row r="15" spans="1:5" x14ac:dyDescent="0.35">
      <c r="A15" s="19" t="str">
        <f>'SA Validation'!$A$31</f>
        <v>Yes</v>
      </c>
      <c r="B15" s="24" t="str">
        <f>'SA Validation'!$A$19</f>
        <v>Standard BTL</v>
      </c>
      <c r="C15" s="50">
        <v>0.6</v>
      </c>
      <c r="D15" s="14" t="str">
        <f t="shared" si="0"/>
        <v>Yes, Standard BTL, 0.6</v>
      </c>
      <c r="E15" s="34">
        <v>1000000</v>
      </c>
    </row>
    <row r="16" spans="1:5" x14ac:dyDescent="0.35">
      <c r="A16" s="19" t="str">
        <f>'SA Validation'!$A$31</f>
        <v>Yes</v>
      </c>
      <c r="B16" s="24" t="str">
        <f>'SA Validation'!$A$19</f>
        <v>Standard BTL</v>
      </c>
      <c r="C16" s="50">
        <v>0.65</v>
      </c>
      <c r="D16" s="14" t="str">
        <f t="shared" si="0"/>
        <v>Yes, Standard BTL, 0.65</v>
      </c>
      <c r="E16" s="34">
        <v>1000000</v>
      </c>
    </row>
    <row r="17" spans="1:5" x14ac:dyDescent="0.35">
      <c r="A17" s="19" t="str">
        <f>'SA Validation'!$A$31</f>
        <v>Yes</v>
      </c>
      <c r="B17" s="24" t="str">
        <f>'SA Validation'!$A$19</f>
        <v>Standard BTL</v>
      </c>
      <c r="C17" s="50">
        <v>0.7</v>
      </c>
      <c r="D17" s="14" t="str">
        <f t="shared" si="0"/>
        <v>Yes, Standard BTL, 0.7</v>
      </c>
      <c r="E17" s="34">
        <v>1000000</v>
      </c>
    </row>
    <row r="18" spans="1:5" x14ac:dyDescent="0.35">
      <c r="A18" s="19" t="str">
        <f>'SA Validation'!$A$31</f>
        <v>Yes</v>
      </c>
      <c r="B18" s="24" t="str">
        <f>'SA Validation'!$A$19</f>
        <v>Standard BTL</v>
      </c>
      <c r="C18" s="50">
        <v>0.75</v>
      </c>
      <c r="D18" s="14" t="str">
        <f t="shared" si="0"/>
        <v>Yes, Standard BTL, 0.75</v>
      </c>
      <c r="E18" s="34">
        <v>750000</v>
      </c>
    </row>
    <row r="19" spans="1:5" ht="15" thickBot="1" x14ac:dyDescent="0.4">
      <c r="A19" s="19" t="str">
        <f>'SA Validation'!$A$31</f>
        <v>Yes</v>
      </c>
      <c r="B19" s="25" t="str">
        <f>'SA Validation'!$A$19</f>
        <v>Standard BTL</v>
      </c>
      <c r="C19" s="51">
        <v>0.8</v>
      </c>
      <c r="D19" s="15" t="str">
        <f t="shared" si="0"/>
        <v>Yes, Standard BTL, 0.8</v>
      </c>
      <c r="E19" s="35">
        <v>350000</v>
      </c>
    </row>
    <row r="20" spans="1:5" x14ac:dyDescent="0.35">
      <c r="A20" s="19" t="str">
        <f>'SA Validation'!$A$31</f>
        <v>Yes</v>
      </c>
      <c r="B20" s="23" t="str">
        <f>'SA Validation'!$A$20</f>
        <v>House in Multiple Occupation</v>
      </c>
      <c r="C20" s="49">
        <v>0.5</v>
      </c>
      <c r="D20" s="13" t="str">
        <f t="shared" si="0"/>
        <v>Yes, House in Multiple Occupation, 0.5</v>
      </c>
      <c r="E20" s="33">
        <v>750000</v>
      </c>
    </row>
    <row r="21" spans="1:5" x14ac:dyDescent="0.35">
      <c r="A21" s="19" t="str">
        <f>'SA Validation'!$A$31</f>
        <v>Yes</v>
      </c>
      <c r="B21" s="24" t="str">
        <f>'SA Validation'!$A$20</f>
        <v>House in Multiple Occupation</v>
      </c>
      <c r="C21" s="50">
        <v>0.6</v>
      </c>
      <c r="D21" s="14" t="str">
        <f t="shared" si="0"/>
        <v>Yes, House in Multiple Occupation, 0.6</v>
      </c>
      <c r="E21" s="34">
        <v>750000</v>
      </c>
    </row>
    <row r="22" spans="1:5" x14ac:dyDescent="0.35">
      <c r="A22" s="19" t="str">
        <f>'SA Validation'!$A$31</f>
        <v>Yes</v>
      </c>
      <c r="B22" s="24" t="str">
        <f>'SA Validation'!$A$20</f>
        <v>House in Multiple Occupation</v>
      </c>
      <c r="C22" s="50">
        <v>0.65</v>
      </c>
      <c r="D22" s="14" t="str">
        <f t="shared" si="0"/>
        <v>Yes, House in Multiple Occupation, 0.65</v>
      </c>
      <c r="E22" s="34">
        <v>750000</v>
      </c>
    </row>
    <row r="23" spans="1:5" x14ac:dyDescent="0.35">
      <c r="A23" s="19" t="str">
        <f>'SA Validation'!$A$31</f>
        <v>Yes</v>
      </c>
      <c r="B23" s="24" t="str">
        <f>'SA Validation'!$A$20</f>
        <v>House in Multiple Occupation</v>
      </c>
      <c r="C23" s="50">
        <v>0.7</v>
      </c>
      <c r="D23" s="14" t="str">
        <f t="shared" si="0"/>
        <v>Yes, House in Multiple Occupation, 0.7</v>
      </c>
      <c r="E23" s="34">
        <v>500000</v>
      </c>
    </row>
    <row r="24" spans="1:5" x14ac:dyDescent="0.35">
      <c r="A24" s="19" t="str">
        <f>'SA Validation'!$A$31</f>
        <v>Yes</v>
      </c>
      <c r="B24" s="24" t="str">
        <f>'SA Validation'!$A$20</f>
        <v>House in Multiple Occupation</v>
      </c>
      <c r="C24" s="50">
        <v>0.75</v>
      </c>
      <c r="D24" s="14" t="str">
        <f t="shared" si="0"/>
        <v>Yes, House in Multiple Occupation, 0.75</v>
      </c>
      <c r="E24" s="34">
        <v>500000</v>
      </c>
    </row>
    <row r="25" spans="1:5" ht="15" thickBot="1" x14ac:dyDescent="0.4">
      <c r="A25" s="20" t="str">
        <f>'SA Validation'!$A$31</f>
        <v>Yes</v>
      </c>
      <c r="B25" s="25" t="str">
        <f>'SA Validation'!$A$20</f>
        <v>House in Multiple Occupation</v>
      </c>
      <c r="C25" s="51">
        <v>0.8</v>
      </c>
      <c r="D25" s="15" t="str">
        <f t="shared" si="0"/>
        <v>Yes, House in Multiple Occupation, 0.8</v>
      </c>
      <c r="E25" s="35">
        <v>0</v>
      </c>
    </row>
  </sheetData>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80BB0-02B7-4AAE-BEB4-7D1B462F727B}">
  <sheetPr>
    <tabColor theme="7"/>
  </sheetPr>
  <dimension ref="A1:B6"/>
  <sheetViews>
    <sheetView zoomScaleNormal="100" workbookViewId="0">
      <selection activeCell="J43" sqref="J43"/>
    </sheetView>
  </sheetViews>
  <sheetFormatPr defaultRowHeight="14.5" x14ac:dyDescent="0.35"/>
  <cols>
    <col min="1" max="1" width="22.1796875" bestFit="1" customWidth="1"/>
    <col min="2" max="2" width="12.26953125" bestFit="1" customWidth="1"/>
  </cols>
  <sheetData>
    <row r="1" spans="1:2" ht="15" thickBot="1" x14ac:dyDescent="0.4">
      <c r="A1" s="5" t="s">
        <v>84</v>
      </c>
      <c r="B1" s="37" t="s">
        <v>20</v>
      </c>
    </row>
    <row r="2" spans="1:2" ht="15" thickBot="1" x14ac:dyDescent="0.4">
      <c r="A2" s="6" t="s">
        <v>63</v>
      </c>
      <c r="B2" s="38">
        <v>0.8</v>
      </c>
    </row>
    <row r="3" spans="1:2" ht="15" thickBot="1" x14ac:dyDescent="0.4">
      <c r="A3" s="6" t="s">
        <v>64</v>
      </c>
      <c r="B3" s="38">
        <v>0.75</v>
      </c>
    </row>
    <row r="4" spans="1:2" ht="15" thickBot="1" x14ac:dyDescent="0.4">
      <c r="A4" s="6" t="s">
        <v>65</v>
      </c>
      <c r="B4" s="38">
        <v>0.7</v>
      </c>
    </row>
    <row r="5" spans="1:2" ht="15" thickBot="1" x14ac:dyDescent="0.4">
      <c r="A5" s="6" t="s">
        <v>66</v>
      </c>
      <c r="B5" s="38">
        <v>0.65</v>
      </c>
    </row>
    <row r="6" spans="1:2" ht="15" thickBot="1" x14ac:dyDescent="0.4">
      <c r="A6" s="6" t="s">
        <v>67</v>
      </c>
      <c r="B6" s="38">
        <v>0.6</v>
      </c>
    </row>
  </sheetData>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2AC92-EA22-4409-8FB6-8B5233D3D072}">
  <sheetPr>
    <tabColor theme="1"/>
  </sheetPr>
  <dimension ref="B1:Z57"/>
  <sheetViews>
    <sheetView showGridLines="0" tabSelected="1" topLeftCell="A3" zoomScale="70" zoomScaleNormal="70" zoomScaleSheetLayoutView="115" workbookViewId="0">
      <selection activeCell="M36" sqref="M36"/>
    </sheetView>
  </sheetViews>
  <sheetFormatPr defaultColWidth="8.7265625" defaultRowHeight="14" x14ac:dyDescent="0.3"/>
  <cols>
    <col min="1" max="1" width="3.26953125" style="56" customWidth="1"/>
    <col min="2" max="2" width="7" style="56" customWidth="1"/>
    <col min="3" max="3" width="82.54296875" style="56" customWidth="1"/>
    <col min="4" max="4" width="35.1796875" style="56" customWidth="1"/>
    <col min="5" max="5" width="8.54296875" style="56" customWidth="1"/>
    <col min="6" max="12" width="18.54296875" style="74" hidden="1" customWidth="1"/>
    <col min="13" max="14" width="18.54296875" style="56" customWidth="1"/>
    <col min="15" max="16384" width="8.7265625" style="56"/>
  </cols>
  <sheetData>
    <row r="1" spans="2:26" ht="63.65" customHeight="1" thickBot="1" x14ac:dyDescent="0.35"/>
    <row r="2" spans="2:26" x14ac:dyDescent="0.3">
      <c r="B2" s="132"/>
      <c r="C2" s="133"/>
      <c r="D2" s="133"/>
      <c r="E2" s="134"/>
      <c r="F2" s="140"/>
      <c r="G2" s="141"/>
      <c r="H2" s="141"/>
      <c r="I2" s="141"/>
      <c r="J2" s="141"/>
      <c r="K2" s="141"/>
      <c r="L2" s="142"/>
    </row>
    <row r="3" spans="2:26" ht="28" thickBot="1" x14ac:dyDescent="0.6">
      <c r="B3" s="135"/>
      <c r="C3" s="136" t="s">
        <v>0</v>
      </c>
      <c r="D3" s="137"/>
      <c r="E3" s="138"/>
      <c r="F3" s="143"/>
      <c r="G3" s="144"/>
      <c r="H3" s="144"/>
      <c r="I3" s="144"/>
      <c r="J3" s="144"/>
      <c r="K3" s="144"/>
      <c r="L3" s="145"/>
      <c r="Z3" s="57"/>
    </row>
    <row r="4" spans="2:26" ht="69" customHeight="1" x14ac:dyDescent="0.3">
      <c r="B4" s="139"/>
      <c r="C4" s="189" t="s">
        <v>88</v>
      </c>
      <c r="D4" s="178"/>
      <c r="E4" s="179"/>
      <c r="F4" s="140"/>
      <c r="G4" s="141"/>
      <c r="H4" s="141"/>
      <c r="I4" s="141"/>
      <c r="J4" s="141"/>
      <c r="K4" s="141"/>
      <c r="L4" s="142"/>
    </row>
    <row r="5" spans="2:26" ht="19.5" customHeight="1" x14ac:dyDescent="0.5">
      <c r="B5" s="58"/>
      <c r="C5" s="59"/>
      <c r="D5" s="60"/>
      <c r="E5" s="61"/>
      <c r="F5" s="75"/>
      <c r="G5" s="76"/>
      <c r="H5" s="76"/>
      <c r="I5" s="76"/>
      <c r="J5" s="76"/>
      <c r="K5" s="76"/>
      <c r="L5" s="77"/>
      <c r="Z5" s="62"/>
    </row>
    <row r="6" spans="2:26" ht="18" customHeight="1" x14ac:dyDescent="0.3">
      <c r="B6" s="58"/>
      <c r="C6" s="67" t="s">
        <v>1</v>
      </c>
      <c r="D6" s="68"/>
      <c r="E6" s="61"/>
      <c r="F6" s="78" t="s">
        <v>2</v>
      </c>
      <c r="G6" s="79">
        <v>0.5</v>
      </c>
      <c r="H6" s="79">
        <v>0.6</v>
      </c>
      <c r="I6" s="79">
        <v>0.65</v>
      </c>
      <c r="J6" s="79">
        <v>0.7</v>
      </c>
      <c r="K6" s="79">
        <v>0.75</v>
      </c>
      <c r="L6" s="80">
        <v>0.8</v>
      </c>
    </row>
    <row r="7" spans="2:26" ht="18" customHeight="1" x14ac:dyDescent="0.3">
      <c r="B7" s="58"/>
      <c r="C7" s="67" t="s">
        <v>3</v>
      </c>
      <c r="D7" s="69"/>
      <c r="E7" s="61"/>
      <c r="F7" s="81" t="s">
        <v>4</v>
      </c>
      <c r="G7" s="82" t="s">
        <v>90</v>
      </c>
      <c r="H7" s="82" t="s">
        <v>90</v>
      </c>
      <c r="I7" s="82" t="s">
        <v>90</v>
      </c>
      <c r="J7" s="82" t="s">
        <v>91</v>
      </c>
      <c r="K7" s="82" t="s">
        <v>91</v>
      </c>
      <c r="L7" s="165" t="s">
        <v>91</v>
      </c>
      <c r="Z7" s="62"/>
    </row>
    <row r="8" spans="2:26" ht="18" customHeight="1" x14ac:dyDescent="0.35">
      <c r="B8" s="58"/>
      <c r="C8" s="67"/>
      <c r="D8"/>
      <c r="E8" s="61"/>
      <c r="F8" s="83" t="s">
        <v>6</v>
      </c>
      <c r="G8" s="84" t="e">
        <f>VLOOKUP(CONCATENATE($D$13,", ",$D$14,", ",$D$12,", ",$D$10),ICR!$E:$F,2,FALSE)</f>
        <v>#N/A</v>
      </c>
      <c r="H8" s="84" t="e">
        <f>VLOOKUP(CONCATENATE($D$13,", ",$D$14,", ",$D$12,", ",$D$10),ICR!$E:$F,2,FALSE)</f>
        <v>#N/A</v>
      </c>
      <c r="I8" s="84" t="e">
        <f>VLOOKUP(CONCATENATE($D$13,", ",$D$14,", ",$D$12,", ",$D$10),ICR!$E:$F,2,FALSE)</f>
        <v>#N/A</v>
      </c>
      <c r="J8" s="84" t="e">
        <f>VLOOKUP(CONCATENATE($D$13,", ",$D$14,", ",$D$12,", ",$D$10),ICR!$E:$F,2,FALSE)</f>
        <v>#N/A</v>
      </c>
      <c r="K8" s="84" t="e">
        <f>VLOOKUP(CONCATENATE($D$13,", ",$D$14,", ",$D$12,", ",$D$10),ICR!$E:$F,2,FALSE)</f>
        <v>#N/A</v>
      </c>
      <c r="L8" s="85" t="e">
        <f>VLOOKUP(CONCATENATE($D$13,", ",$D$14,", ",$D$12,", ",$D$10),ICR!$E:$F,2,FALSE)</f>
        <v>#N/A</v>
      </c>
      <c r="Z8" s="62"/>
    </row>
    <row r="9" spans="2:26" ht="18" customHeight="1" x14ac:dyDescent="0.3">
      <c r="B9" s="58"/>
      <c r="C9" s="67" t="s">
        <v>12</v>
      </c>
      <c r="D9" s="72"/>
      <c r="E9" s="61"/>
      <c r="F9" s="86" t="s">
        <v>26</v>
      </c>
      <c r="G9" s="87" t="e">
        <f>MAX(VLOOKUP(CONCATENATE($D$13,", ",G8,", ",$D$19,", ",G7),'MA Stress Rate (ML1)'!$E:$F,2,FALSE),G13)</f>
        <v>#N/A</v>
      </c>
      <c r="H9" s="87" t="e">
        <f>MAX(VLOOKUP(CONCATENATE($D$13,", ",H8,", ",$D$19,", ",H7),'MA Stress Rate (ML1)'!$E:$F,2,FALSE),H13)</f>
        <v>#N/A</v>
      </c>
      <c r="I9" s="87" t="e">
        <f>MAX(VLOOKUP(CONCATENATE($D$13,", ",I8,", ",$D$19,", ",I7),'MA Stress Rate (ML1)'!$E:$F,2,FALSE),I13)</f>
        <v>#N/A</v>
      </c>
      <c r="J9" s="87" t="e">
        <f>MAX(VLOOKUP(CONCATENATE($D$13,", ",J8,", ",$D$19,", ",J7),'MA Stress Rate (ML1)'!$E:$F,2,FALSE),J13)</f>
        <v>#N/A</v>
      </c>
      <c r="K9" s="87" t="e">
        <f>MAX(VLOOKUP(CONCATENATE($D$13,", ",K8,", ",$D$19,", ",K7),'MA Stress Rate (ML1)'!$E:$F,2,FALSE),K13)</f>
        <v>#N/A</v>
      </c>
      <c r="L9" s="88" t="e">
        <f>MAX(VLOOKUP(CONCATENATE($D$13,", ",L8,", ",$D$19,", ",L7),'MA Stress Rate (ML1)'!$E:$F,2,FALSE),L13)</f>
        <v>#N/A</v>
      </c>
      <c r="Z9" s="62"/>
    </row>
    <row r="10" spans="2:26" ht="18" customHeight="1" x14ac:dyDescent="0.3">
      <c r="B10" s="58"/>
      <c r="C10" s="67" t="s">
        <v>13</v>
      </c>
      <c r="D10" s="72"/>
      <c r="E10" s="61"/>
      <c r="F10" s="86" t="s">
        <v>27</v>
      </c>
      <c r="G10" s="89" t="e">
        <f>MAX(IFERROR(VLOOKUP(CONCATENATE($D$13,", ",G8,", ",$D$24,", ",G7),'MA Stress Rate (ML2)'!$E:$F,2,FALSE),0),G13)</f>
        <v>#N/A</v>
      </c>
      <c r="H10" s="89" t="e">
        <f>MAX(IFERROR(VLOOKUP(CONCATENATE($D$13,", ",H8,", ",$D$24,", ",H7),'MA Stress Rate (ML2)'!$E:$F,2,FALSE),0),H13)</f>
        <v>#N/A</v>
      </c>
      <c r="I10" s="89" t="e">
        <f>MAX(IFERROR(VLOOKUP(CONCATENATE($D$13,", ",I8,", ",$D$24,", ",I7),'MA Stress Rate (ML2)'!$E:$F,2,FALSE),0),I13)</f>
        <v>#N/A</v>
      </c>
      <c r="J10" s="89" t="e">
        <f>MAX(IFERROR(VLOOKUP(CONCATENATE($D$13,", ",J8,", ",$D$24,", ",J7),'MA Stress Rate (ML2)'!$E:$F,2,FALSE),0),J13)</f>
        <v>#N/A</v>
      </c>
      <c r="K10" s="89" t="e">
        <f>MAX(IFERROR(VLOOKUP(CONCATENATE($D$13,", ",K8,", ",$D$24,", ",K7),'MA Stress Rate (ML2)'!$E:$F,2,FALSE),0),K13)</f>
        <v>#N/A</v>
      </c>
      <c r="L10" s="90" t="e">
        <f>MAX(IFERROR(VLOOKUP(CONCATENATE($D$13,", ",L8,", ",$D$24,", ",L7),'MA Stress Rate (ML2)'!$E:$F,2,FALSE),0),L13)</f>
        <v>#N/A</v>
      </c>
      <c r="Z10" s="62"/>
    </row>
    <row r="11" spans="2:26" ht="18" customHeight="1" x14ac:dyDescent="0.3">
      <c r="B11" s="58"/>
      <c r="C11" s="67" t="s">
        <v>15</v>
      </c>
      <c r="D11" s="72"/>
      <c r="E11" s="61"/>
      <c r="F11" s="86" t="s">
        <v>28</v>
      </c>
      <c r="G11" s="91" t="e">
        <f>MAX(IFERROR(VLOOKUP(CONCATENATE($D$13,", ",G8,", ",$D$29,", ",G7),'MA Stress Rate (ML3)'!$E:$F,2,FALSE),0),G13)</f>
        <v>#N/A</v>
      </c>
      <c r="H11" s="91" t="e">
        <f>MAX(IFERROR(VLOOKUP(CONCATENATE($D$13,", ",H8,", ",$D$29,", ",H7),'MA Stress Rate (ML3)'!$E:$F,2,FALSE),0),H13)</f>
        <v>#N/A</v>
      </c>
      <c r="I11" s="91" t="e">
        <f>MAX(IFERROR(VLOOKUP(CONCATENATE($D$13,", ",I8,", ",$D$29,", ",I7),'MA Stress Rate (ML3)'!$E:$F,2,FALSE),0),I13)</f>
        <v>#N/A</v>
      </c>
      <c r="J11" s="91" t="e">
        <f>MAX(IFERROR(VLOOKUP(CONCATENATE($D$13,", ",J8,", ",$D$29,", ",J7),'MA Stress Rate (ML3)'!$E:$F,2,FALSE),0),J13)</f>
        <v>#N/A</v>
      </c>
      <c r="K11" s="91" t="e">
        <f>MAX(IFERROR(VLOOKUP(CONCATENATE($D$13,", ",K8,", ",$D$29,", ",K7),'MA Stress Rate (ML3)'!$E:$F,2,FALSE),0),K13)</f>
        <v>#N/A</v>
      </c>
      <c r="L11" s="92" t="e">
        <f>MAX(IFERROR(VLOOKUP(CONCATENATE($D$13,", ",L8,", ",$D$29,", ",L7),'MA Stress Rate (ML3)'!$E:$F,2,FALSE),0),L13)</f>
        <v>#N/A</v>
      </c>
      <c r="Z11" s="62"/>
    </row>
    <row r="12" spans="2:26" ht="18" customHeight="1" x14ac:dyDescent="0.3">
      <c r="B12" s="58"/>
      <c r="C12" s="67" t="s">
        <v>17</v>
      </c>
      <c r="D12" s="72"/>
      <c r="E12" s="61"/>
      <c r="F12" s="86" t="s">
        <v>29</v>
      </c>
      <c r="G12" s="91" t="e">
        <f>MAX(IFERROR(VLOOKUP(CONCATENATE($D$13,", ",G8,", ",$D$34,", ",G7),'MA Stress Rate (ML4)'!$E:$F,2,FALSE),0),G13)</f>
        <v>#N/A</v>
      </c>
      <c r="H12" s="91" t="e">
        <f>MAX(IFERROR(VLOOKUP(CONCATENATE($D$13,", ",H8,", ",$D$34,", ",H7),'MA Stress Rate (ML4)'!$E:$F,2,FALSE),0),H13)</f>
        <v>#N/A</v>
      </c>
      <c r="I12" s="91" t="e">
        <f>MAX(IFERROR(VLOOKUP(CONCATENATE($D$13,", ",I8,", ",$D$34,", ",I7),'MA Stress Rate (ML4)'!$E:$F,2,FALSE),0),I13)</f>
        <v>#N/A</v>
      </c>
      <c r="J12" s="91" t="e">
        <f>MAX(IFERROR(VLOOKUP(CONCATENATE($D$13,", ",J8,", ",$D$34,", ",J7),'MA Stress Rate (ML4)'!$E:$F,2,FALSE),0),J13)</f>
        <v>#N/A</v>
      </c>
      <c r="K12" s="91" t="e">
        <f>MAX(IFERROR(VLOOKUP(CONCATENATE($D$13,", ",K8,", ",$D$34,", ",K7),'MA Stress Rate (ML4)'!$E:$F,2,FALSE),0),K13)</f>
        <v>#N/A</v>
      </c>
      <c r="L12" s="92" t="e">
        <f>MAX(IFERROR(VLOOKUP(CONCATENATE($D$13,", ",L8,", ",$D$34,", ",L7),'MA Stress Rate (ML4)'!$E:$F,2,FALSE),0),L13)</f>
        <v>#N/A</v>
      </c>
      <c r="Z12" s="62"/>
    </row>
    <row r="13" spans="2:26" ht="18" customHeight="1" x14ac:dyDescent="0.3">
      <c r="B13" s="58"/>
      <c r="C13" s="67" t="s">
        <v>19</v>
      </c>
      <c r="D13" s="72"/>
      <c r="E13" s="61"/>
      <c r="F13" s="86" t="s">
        <v>10</v>
      </c>
      <c r="G13" s="87" t="e">
        <f>VLOOKUP(CONCATENATE($D$13,", ",G8,", ",$D$38,", ",G7),'MA Stress Rate (FA)'!$E:$F,2,FALSE)</f>
        <v>#N/A</v>
      </c>
      <c r="H13" s="87" t="e">
        <f>VLOOKUP(CONCATENATE($D$13,", ",H8,", ",$D$38,", ",H7),'MA Stress Rate (FA)'!$E:$F,2,FALSE)</f>
        <v>#N/A</v>
      </c>
      <c r="I13" s="87" t="e">
        <f>VLOOKUP(CONCATENATE($D$13,", ",I8,", ",$D$38,", ",I7),'MA Stress Rate (FA)'!$E:$F,2,FALSE)</f>
        <v>#N/A</v>
      </c>
      <c r="J13" s="87" t="e">
        <f>VLOOKUP(CONCATENATE($D$13,", ",J8,", ",$D$38,", ",J7),'MA Stress Rate (FA)'!$E:$F,2,FALSE)</f>
        <v>#N/A</v>
      </c>
      <c r="K13" s="87" t="e">
        <f>VLOOKUP(CONCATENATE($D$13,", ",K8,", ",$D$38,", ",K7),'MA Stress Rate (FA)'!$E:$F,2,FALSE)</f>
        <v>#N/A</v>
      </c>
      <c r="L13" s="88" t="e">
        <f>VLOOKUP(CONCATENATE($D$13,", ",L8,", ",$D$38,", ",L7),'MA Stress Rate (FA)'!$E:$F,2,FALSE)</f>
        <v>#N/A</v>
      </c>
      <c r="Z13" s="62"/>
    </row>
    <row r="14" spans="2:26" ht="18" customHeight="1" x14ac:dyDescent="0.3">
      <c r="B14" s="58"/>
      <c r="C14" s="67" t="s">
        <v>21</v>
      </c>
      <c r="D14" s="72"/>
      <c r="E14" s="61"/>
      <c r="F14" s="81" t="s">
        <v>11</v>
      </c>
      <c r="G14" s="93" t="e">
        <f>$D$7-($D$17*G$8*G$9/12)-($D$22*G$8*G$10/12)-($D$27*G$8*G$11/12)-($D$32*G$8*G$12/12)</f>
        <v>#N/A</v>
      </c>
      <c r="H14" s="93" t="e">
        <f t="shared" ref="H14:L14" si="0">$D$7-($D$17*H$8*H$9/12)-($D$22*H$8*H$10/12)-($D$27*H$8*H$11/12)-($D$32*H$8*H$12/12)</f>
        <v>#N/A</v>
      </c>
      <c r="I14" s="93" t="e">
        <f t="shared" si="0"/>
        <v>#N/A</v>
      </c>
      <c r="J14" s="93" t="e">
        <f t="shared" si="0"/>
        <v>#N/A</v>
      </c>
      <c r="K14" s="93" t="e">
        <f>$D$7-($D$17*K$8*K$9/12)-($D$22*K$8*K$10/12)-($D$27*K$8*K$11/12)-($D$32*K$8*K$12/12)</f>
        <v>#N/A</v>
      </c>
      <c r="L14" s="94" t="e">
        <f t="shared" si="0"/>
        <v>#N/A</v>
      </c>
      <c r="Z14" s="62"/>
    </row>
    <row r="15" spans="2:26" ht="18" customHeight="1" x14ac:dyDescent="0.35">
      <c r="B15" s="58"/>
      <c r="C15" s="67"/>
      <c r="D15" s="113"/>
      <c r="E15" s="61"/>
      <c r="F15" s="81"/>
      <c r="G15" s="93"/>
      <c r="H15" s="93"/>
      <c r="I15" s="93"/>
      <c r="J15" s="93"/>
      <c r="K15" s="93"/>
      <c r="L15" s="94"/>
      <c r="Z15" s="62"/>
    </row>
    <row r="16" spans="2:26" ht="18" customHeight="1" x14ac:dyDescent="0.35">
      <c r="B16" s="58"/>
      <c r="C16" s="73" t="s">
        <v>30</v>
      </c>
      <c r="D16"/>
      <c r="E16" s="61"/>
      <c r="F16" s="78" t="s">
        <v>14</v>
      </c>
      <c r="G16" s="95">
        <f t="shared" ref="G16:L16" si="1">($D$6*G6)-$D$17-$D$22-$D$27-$D$32</f>
        <v>0</v>
      </c>
      <c r="H16" s="95">
        <f t="shared" si="1"/>
        <v>0</v>
      </c>
      <c r="I16" s="95">
        <f t="shared" si="1"/>
        <v>0</v>
      </c>
      <c r="J16" s="95">
        <f t="shared" si="1"/>
        <v>0</v>
      </c>
      <c r="K16" s="95">
        <f t="shared" si="1"/>
        <v>0</v>
      </c>
      <c r="L16" s="96">
        <f t="shared" si="1"/>
        <v>0</v>
      </c>
      <c r="Z16" s="62"/>
    </row>
    <row r="17" spans="2:26" ht="18" customHeight="1" x14ac:dyDescent="0.3">
      <c r="B17" s="58"/>
      <c r="C17" s="67" t="s">
        <v>5</v>
      </c>
      <c r="D17" s="69"/>
      <c r="E17" s="61"/>
      <c r="F17" s="78" t="s">
        <v>16</v>
      </c>
      <c r="G17" s="97" t="e">
        <f>(G14*12)/G13/G8</f>
        <v>#N/A</v>
      </c>
      <c r="H17" s="97" t="e">
        <f t="shared" ref="H17:L17" si="2">(H14*12)/H13/H8</f>
        <v>#N/A</v>
      </c>
      <c r="I17" s="97" t="e">
        <f t="shared" si="2"/>
        <v>#N/A</v>
      </c>
      <c r="J17" s="97" t="e">
        <f t="shared" si="2"/>
        <v>#N/A</v>
      </c>
      <c r="K17" s="97" t="e">
        <f t="shared" si="2"/>
        <v>#N/A</v>
      </c>
      <c r="L17" s="98" t="e">
        <f t="shared" si="2"/>
        <v>#N/A</v>
      </c>
      <c r="Z17" s="62"/>
    </row>
    <row r="18" spans="2:26" ht="18" customHeight="1" x14ac:dyDescent="0.3">
      <c r="B18" s="58"/>
      <c r="C18" s="67" t="s">
        <v>7</v>
      </c>
      <c r="D18" s="70"/>
      <c r="E18" s="61"/>
      <c r="F18" s="99" t="s">
        <v>18</v>
      </c>
      <c r="G18" s="100" t="e">
        <f>VLOOKUP(CONCATENATE($D$11,", ",$D$14,", ",G$6),'Property Cap'!$D:$E,2,FALSE)-$D$17-$D$22-$D$27-$D$32</f>
        <v>#N/A</v>
      </c>
      <c r="H18" s="100" t="e">
        <f>VLOOKUP(CONCATENATE($D$11,", ",$D$14,", ",H$6),'Property Cap'!$D:$E,2,FALSE)-$D$17-$D$22-$D$27-$D$32</f>
        <v>#N/A</v>
      </c>
      <c r="I18" s="100" t="e">
        <f>VLOOKUP(CONCATENATE($D$11,", ",$D$14,", ",I$6),'Property Cap'!$D:$E,2,FALSE)-$D$17-$D$22-$D$27-$D$32</f>
        <v>#N/A</v>
      </c>
      <c r="J18" s="100" t="e">
        <f>VLOOKUP(CONCATENATE($D$11,", ",$D$14,", ",J$6),'Property Cap'!$D:$E,2,FALSE)-$D$17-$D$22-$D$27-$D$32</f>
        <v>#N/A</v>
      </c>
      <c r="K18" s="100" t="e">
        <f>VLOOKUP(CONCATENATE($D$11,", ",$D$14,", ",K$6),'Property Cap'!$D:$E,2,FALSE)-$D$17-$D$22-$D$27-$D$32</f>
        <v>#N/A</v>
      </c>
      <c r="L18" s="101" t="e">
        <f>VLOOKUP(CONCATENATE($D$11,", ",$D$14,", ",L$6),'Property Cap'!$D:$E,2,FALSE)-$D$17-$D$22-$D$27-$D$32</f>
        <v>#N/A</v>
      </c>
      <c r="Z18" s="62"/>
    </row>
    <row r="19" spans="2:26" ht="18" customHeight="1" x14ac:dyDescent="0.3">
      <c r="B19" s="58"/>
      <c r="C19" s="67" t="s">
        <v>9</v>
      </c>
      <c r="D19" s="69"/>
      <c r="E19" s="61"/>
      <c r="F19" s="102" t="s">
        <v>20</v>
      </c>
      <c r="G19" s="103" t="e">
        <f>IF(VLOOKUP($D$9,'Exposure Cap'!$A:$B,2,FALSE)&gt;=G$6,1500000,0)-$D$17-$D$22-$D$27-$D$32</f>
        <v>#N/A</v>
      </c>
      <c r="H19" s="103" t="e">
        <f>IF(VLOOKUP($D$9,'Exposure Cap'!$A:$B,2,FALSE)&gt;=H$6,1500000,0)-$D$17-$D$22-$D$27-$D$32</f>
        <v>#N/A</v>
      </c>
      <c r="I19" s="103" t="e">
        <f>IF(VLOOKUP($D$9,'Exposure Cap'!$A:$B,2,FALSE)&gt;=I$6,1500000,0)-$D$17-$D$22-$D$27-$D$32</f>
        <v>#N/A</v>
      </c>
      <c r="J19" s="103" t="e">
        <f>IF(VLOOKUP($D$9,'Exposure Cap'!$A:$B,2,FALSE)&gt;=J$6,1500000,0)-$D$17-$D$22-$D$27-$D$32</f>
        <v>#N/A</v>
      </c>
      <c r="K19" s="103" t="e">
        <f>IF(VLOOKUP($D$9,'Exposure Cap'!$A:$B,2,FALSE)&gt;=K$6,1500000,0)-$D$17-$D$22-$D$27-$D$32</f>
        <v>#N/A</v>
      </c>
      <c r="L19" s="104" t="e">
        <f>IF(VLOOKUP($D$9,'Exposure Cap'!$A:$B,2,FALSE)&gt;=L$6,1500000,0)-$D$17-$D$22-$D$27-$D$32</f>
        <v>#N/A</v>
      </c>
      <c r="Z19" s="62"/>
    </row>
    <row r="20" spans="2:26" ht="18" customHeight="1" x14ac:dyDescent="0.35">
      <c r="B20" s="58"/>
      <c r="C20" s="67"/>
      <c r="D20"/>
      <c r="E20" s="61"/>
      <c r="F20" s="78"/>
      <c r="G20" s="105"/>
      <c r="H20" s="105"/>
      <c r="I20" s="105"/>
      <c r="J20" s="105"/>
      <c r="K20" s="105"/>
      <c r="L20" s="106"/>
      <c r="Z20" s="62"/>
    </row>
    <row r="21" spans="2:26" ht="18" customHeight="1" x14ac:dyDescent="0.35">
      <c r="B21" s="58"/>
      <c r="C21" s="73" t="s">
        <v>31</v>
      </c>
      <c r="D21"/>
      <c r="E21" s="61"/>
      <c r="F21" s="78" t="s">
        <v>22</v>
      </c>
      <c r="G21" s="95" t="e">
        <f>MAX(MIN(G17,G16,G18,G19),0)</f>
        <v>#N/A</v>
      </c>
      <c r="H21" s="95" t="e">
        <f t="shared" ref="H21:L21" si="3">MAX(MIN(H17,H16,H18,H19),0)</f>
        <v>#N/A</v>
      </c>
      <c r="I21" s="95" t="e">
        <f t="shared" si="3"/>
        <v>#N/A</v>
      </c>
      <c r="J21" s="95" t="e">
        <f t="shared" si="3"/>
        <v>#N/A</v>
      </c>
      <c r="K21" s="95" t="e">
        <f t="shared" si="3"/>
        <v>#N/A</v>
      </c>
      <c r="L21" s="94" t="e">
        <f t="shared" si="3"/>
        <v>#N/A</v>
      </c>
      <c r="Z21" s="62"/>
    </row>
    <row r="22" spans="2:26" ht="18" customHeight="1" x14ac:dyDescent="0.3">
      <c r="B22" s="58"/>
      <c r="C22" s="67" t="s">
        <v>5</v>
      </c>
      <c r="D22" s="69"/>
      <c r="E22" s="61"/>
      <c r="F22" s="81"/>
      <c r="L22" s="107"/>
      <c r="Z22" s="62"/>
    </row>
    <row r="23" spans="2:26" ht="18" customHeight="1" x14ac:dyDescent="0.3">
      <c r="B23" s="58"/>
      <c r="C23" s="67" t="s">
        <v>7</v>
      </c>
      <c r="D23" s="70"/>
      <c r="E23" s="61"/>
      <c r="F23" s="81"/>
      <c r="L23" s="107"/>
      <c r="Z23" s="62"/>
    </row>
    <row r="24" spans="2:26" ht="18" customHeight="1" x14ac:dyDescent="0.3">
      <c r="B24" s="58"/>
      <c r="C24" s="67" t="s">
        <v>9</v>
      </c>
      <c r="D24" s="69"/>
      <c r="E24" s="61"/>
      <c r="F24" s="86"/>
      <c r="G24" s="87"/>
      <c r="H24" s="87"/>
      <c r="I24" s="87"/>
      <c r="J24" s="87"/>
      <c r="K24" s="87"/>
      <c r="L24" s="88"/>
      <c r="Z24" s="62"/>
    </row>
    <row r="25" spans="2:26" ht="18" customHeight="1" x14ac:dyDescent="0.35">
      <c r="B25" s="58"/>
      <c r="C25" s="67"/>
      <c r="D25"/>
      <c r="E25" s="61"/>
      <c r="F25" s="86"/>
      <c r="G25" s="87"/>
      <c r="H25" s="87"/>
      <c r="I25" s="87"/>
      <c r="J25" s="87"/>
      <c r="K25" s="87"/>
      <c r="L25" s="88"/>
      <c r="Z25" s="62"/>
    </row>
    <row r="26" spans="2:26" ht="18" customHeight="1" x14ac:dyDescent="0.35">
      <c r="B26" s="58"/>
      <c r="C26" s="73" t="s">
        <v>32</v>
      </c>
      <c r="D26"/>
      <c r="E26" s="61"/>
      <c r="F26" s="86"/>
      <c r="G26" s="87"/>
      <c r="H26" s="87"/>
      <c r="I26" s="87"/>
      <c r="J26" s="87"/>
      <c r="K26" s="87"/>
      <c r="L26" s="88"/>
      <c r="Z26" s="62"/>
    </row>
    <row r="27" spans="2:26" ht="18" customHeight="1" x14ac:dyDescent="0.3">
      <c r="B27" s="58"/>
      <c r="C27" s="67" t="s">
        <v>5</v>
      </c>
      <c r="D27" s="69"/>
      <c r="E27" s="61"/>
      <c r="F27" s="86"/>
      <c r="G27" s="87"/>
      <c r="H27" s="87"/>
      <c r="I27" s="87"/>
      <c r="J27" s="87"/>
      <c r="K27" s="87"/>
      <c r="L27" s="88"/>
      <c r="Z27" s="62"/>
    </row>
    <row r="28" spans="2:26" ht="18" customHeight="1" x14ac:dyDescent="0.3">
      <c r="B28" s="58"/>
      <c r="C28" s="67" t="s">
        <v>7</v>
      </c>
      <c r="D28" s="70"/>
      <c r="E28" s="61"/>
      <c r="F28" s="86"/>
      <c r="G28" s="87"/>
      <c r="H28" s="87"/>
      <c r="I28" s="87"/>
      <c r="J28" s="87"/>
      <c r="K28" s="87"/>
      <c r="L28" s="88"/>
      <c r="Z28" s="62"/>
    </row>
    <row r="29" spans="2:26" ht="18" customHeight="1" x14ac:dyDescent="0.3">
      <c r="B29" s="58"/>
      <c r="C29" s="67" t="s">
        <v>9</v>
      </c>
      <c r="D29" s="69"/>
      <c r="E29" s="61"/>
      <c r="F29" s="86"/>
      <c r="G29" s="87"/>
      <c r="H29" s="87"/>
      <c r="I29" s="87"/>
      <c r="J29" s="87"/>
      <c r="K29" s="87"/>
      <c r="L29" s="88"/>
      <c r="Z29" s="62"/>
    </row>
    <row r="30" spans="2:26" ht="18" customHeight="1" x14ac:dyDescent="0.35">
      <c r="B30" s="58"/>
      <c r="C30" s="67"/>
      <c r="D30"/>
      <c r="E30" s="61"/>
      <c r="F30" s="86"/>
      <c r="G30" s="87"/>
      <c r="H30" s="87"/>
      <c r="I30" s="87"/>
      <c r="J30" s="87"/>
      <c r="K30" s="87"/>
      <c r="L30" s="88"/>
      <c r="Z30" s="62"/>
    </row>
    <row r="31" spans="2:26" ht="18" customHeight="1" x14ac:dyDescent="0.35">
      <c r="B31" s="58"/>
      <c r="C31" s="73" t="s">
        <v>33</v>
      </c>
      <c r="D31"/>
      <c r="E31" s="61"/>
      <c r="F31" s="86"/>
      <c r="G31" s="87"/>
      <c r="H31" s="87"/>
      <c r="I31" s="87"/>
      <c r="J31" s="87"/>
      <c r="K31" s="87"/>
      <c r="L31" s="88"/>
      <c r="Z31" s="62"/>
    </row>
    <row r="32" spans="2:26" ht="18" customHeight="1" x14ac:dyDescent="0.3">
      <c r="B32" s="58"/>
      <c r="C32" s="67" t="s">
        <v>5</v>
      </c>
      <c r="D32" s="69"/>
      <c r="E32" s="61"/>
      <c r="F32" s="81"/>
      <c r="L32" s="107"/>
      <c r="Z32" s="62"/>
    </row>
    <row r="33" spans="2:26" ht="18" customHeight="1" x14ac:dyDescent="0.3">
      <c r="B33" s="58"/>
      <c r="C33" s="67" t="s">
        <v>7</v>
      </c>
      <c r="D33" s="70"/>
      <c r="E33" s="61"/>
      <c r="F33" s="81"/>
      <c r="L33" s="107"/>
      <c r="Z33" s="62"/>
    </row>
    <row r="34" spans="2:26" ht="18" customHeight="1" x14ac:dyDescent="0.3">
      <c r="B34" s="58"/>
      <c r="C34" s="67" t="s">
        <v>9</v>
      </c>
      <c r="D34" s="69"/>
      <c r="E34" s="61"/>
      <c r="F34" s="81"/>
      <c r="L34" s="107"/>
      <c r="Z34" s="62"/>
    </row>
    <row r="35" spans="2:26" ht="18" customHeight="1" x14ac:dyDescent="0.3">
      <c r="B35" s="58"/>
      <c r="C35" s="67"/>
      <c r="D35" s="71"/>
      <c r="E35" s="61"/>
      <c r="F35" s="81"/>
      <c r="L35" s="107"/>
      <c r="Z35" s="62"/>
    </row>
    <row r="36" spans="2:26" ht="18" customHeight="1" x14ac:dyDescent="0.3">
      <c r="B36" s="58"/>
      <c r="C36" s="73" t="s">
        <v>34</v>
      </c>
      <c r="D36" s="71"/>
      <c r="E36" s="61"/>
      <c r="F36" s="81"/>
      <c r="L36" s="107"/>
      <c r="Z36" s="62"/>
    </row>
    <row r="37" spans="2:26" ht="18" customHeight="1" x14ac:dyDescent="0.3">
      <c r="B37" s="58"/>
      <c r="C37" s="67" t="s">
        <v>23</v>
      </c>
      <c r="D37" s="70"/>
      <c r="E37" s="61"/>
      <c r="F37" s="81"/>
      <c r="L37" s="107"/>
    </row>
    <row r="38" spans="2:26" ht="18" customHeight="1" x14ac:dyDescent="0.3">
      <c r="B38" s="58"/>
      <c r="C38" s="67" t="s">
        <v>24</v>
      </c>
      <c r="D38" s="72"/>
      <c r="E38" s="61"/>
      <c r="F38" s="81"/>
      <c r="L38" s="107"/>
      <c r="Z38" s="63"/>
    </row>
    <row r="39" spans="2:26" ht="19.5" customHeight="1" thickBot="1" x14ac:dyDescent="0.35">
      <c r="B39" s="58"/>
      <c r="C39" s="64"/>
      <c r="D39" s="60"/>
      <c r="E39" s="61"/>
      <c r="F39" s="108"/>
      <c r="G39" s="109"/>
      <c r="H39" s="109"/>
      <c r="I39" s="109"/>
      <c r="J39" s="109"/>
      <c r="K39" s="109"/>
      <c r="L39" s="110"/>
    </row>
    <row r="40" spans="2:26" s="65" customFormat="1" x14ac:dyDescent="0.3">
      <c r="B40" s="132"/>
      <c r="C40" s="146"/>
      <c r="D40" s="133"/>
      <c r="E40" s="134"/>
      <c r="F40" s="147"/>
      <c r="G40" s="148"/>
      <c r="H40" s="148"/>
      <c r="I40" s="148"/>
      <c r="J40" s="148"/>
      <c r="K40" s="148"/>
      <c r="L40" s="149"/>
    </row>
    <row r="41" spans="2:26" s="65" customFormat="1" ht="83.5" customHeight="1" x14ac:dyDescent="0.3">
      <c r="B41" s="135"/>
      <c r="C41" s="161" t="s">
        <v>86</v>
      </c>
      <c r="D41" s="154" t="str">
        <f>IFERROR(ROUNDDOWN(MAX(G21:L21),0),"")</f>
        <v/>
      </c>
      <c r="E41" s="138"/>
      <c r="F41" s="147"/>
      <c r="G41" s="148"/>
      <c r="H41" s="148"/>
      <c r="I41" s="148"/>
      <c r="J41" s="148"/>
      <c r="K41" s="148"/>
      <c r="L41" s="149"/>
    </row>
    <row r="42" spans="2:26" s="65" customFormat="1" ht="22.5" x14ac:dyDescent="0.3">
      <c r="B42" s="135"/>
      <c r="C42" s="155" t="s">
        <v>25</v>
      </c>
      <c r="D42" s="156" t="str">
        <f>IFERROR((D41+D17+D22+D27+D32)/D6,"")</f>
        <v/>
      </c>
      <c r="E42" s="138"/>
      <c r="F42" s="147"/>
      <c r="G42" s="148"/>
      <c r="H42" s="148"/>
      <c r="I42" s="148"/>
      <c r="J42" s="148"/>
      <c r="K42" s="148"/>
      <c r="L42" s="149"/>
    </row>
    <row r="43" spans="2:26" s="65" customFormat="1" ht="14.5" thickBot="1" x14ac:dyDescent="0.35">
      <c r="B43" s="139"/>
      <c r="C43" s="157"/>
      <c r="D43" s="157"/>
      <c r="E43" s="150"/>
      <c r="F43" s="151"/>
      <c r="G43" s="152"/>
      <c r="H43" s="152"/>
      <c r="I43" s="152"/>
      <c r="J43" s="152"/>
      <c r="K43" s="152"/>
      <c r="L43" s="153"/>
    </row>
    <row r="44" spans="2:26" ht="18.649999999999999" customHeight="1" x14ac:dyDescent="0.3">
      <c r="C44" s="66"/>
    </row>
    <row r="45" spans="2:26" x14ac:dyDescent="0.3">
      <c r="B45" s="180" t="s">
        <v>89</v>
      </c>
      <c r="C45" s="181"/>
      <c r="D45" s="181"/>
      <c r="E45" s="182"/>
    </row>
    <row r="46" spans="2:26" x14ac:dyDescent="0.3">
      <c r="B46" s="183"/>
      <c r="C46" s="184"/>
      <c r="D46" s="184"/>
      <c r="E46" s="185"/>
    </row>
    <row r="47" spans="2:26" x14ac:dyDescent="0.3">
      <c r="B47" s="183"/>
      <c r="C47" s="184"/>
      <c r="D47" s="184"/>
      <c r="E47" s="185"/>
    </row>
    <row r="48" spans="2:26" ht="14.15" customHeight="1" x14ac:dyDescent="0.3">
      <c r="B48" s="183"/>
      <c r="C48" s="184"/>
      <c r="D48" s="184"/>
      <c r="E48" s="185"/>
    </row>
    <row r="49" spans="2:5" ht="14.15" customHeight="1" x14ac:dyDescent="0.3">
      <c r="B49" s="183"/>
      <c r="C49" s="184"/>
      <c r="D49" s="184"/>
      <c r="E49" s="185"/>
    </row>
    <row r="50" spans="2:5" ht="36" customHeight="1" x14ac:dyDescent="0.3">
      <c r="B50" s="186"/>
      <c r="C50" s="187"/>
      <c r="D50" s="187"/>
      <c r="E50" s="188"/>
    </row>
    <row r="51" spans="2:5" x14ac:dyDescent="0.3">
      <c r="C51" s="66"/>
    </row>
    <row r="52" spans="2:5" ht="14.15" customHeight="1" x14ac:dyDescent="0.3"/>
    <row r="53" spans="2:5" x14ac:dyDescent="0.3">
      <c r="C53" s="66"/>
    </row>
    <row r="54" spans="2:5" x14ac:dyDescent="0.3">
      <c r="C54" s="66"/>
    </row>
    <row r="55" spans="2:5" x14ac:dyDescent="0.3">
      <c r="C55" s="66"/>
    </row>
    <row r="56" spans="2:5" x14ac:dyDescent="0.3">
      <c r="C56" s="66"/>
    </row>
    <row r="57" spans="2:5" x14ac:dyDescent="0.3">
      <c r="C57" s="66"/>
    </row>
  </sheetData>
  <sheetProtection algorithmName="SHA-512" hashValue="cROWMQcJVWyK9Uf+eMKUhURceMjbI8gmiJXIiFcf2SQOw8P/lYKRU4tikk3BsM+04iSe7a3kkhYcLntnxzLNQA==" saltValue="aPF+W151L7T11ZuRsy7l0Q==" spinCount="100000" sheet="1" objects="1" scenarios="1"/>
  <mergeCells count="2">
    <mergeCell ref="C4:E4"/>
    <mergeCell ref="B45:E50"/>
  </mergeCells>
  <pageMargins left="0.70866141732283472" right="0.70866141732283472" top="0.74803149606299213" bottom="0.74803149606299213" header="0.31496062992125984" footer="0.31496062992125984"/>
  <pageSetup paperSize="9" scale="71" orientation="landscape" r:id="rId1"/>
  <headerFooter>
    <oddHeader>&amp;L&amp;"Calibri"&amp;10&amp;K77b80dNBS Public&amp;1#</oddHeader>
    <oddFooter>&amp;L&amp;1#&amp;"Calibri"&amp;10&amp;K77b80dNBS Public</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215AF2DC-F7AD-4D29-875B-1F28DCB07BBF}">
          <x14:formula1>
            <xm:f>'MA Validation'!$A$27:$A$28</xm:f>
          </x14:formula1>
          <xm:sqref>D10</xm:sqref>
        </x14:dataValidation>
        <x14:dataValidation type="list" allowBlank="1" showInputMessage="1" showErrorMessage="1" xr:uid="{000049E3-2D22-4295-AE89-FE14C19910C8}">
          <x14:formula1>
            <xm:f>'MA Validation'!$A$35:$A$39</xm:f>
          </x14:formula1>
          <xm:sqref>D9</xm:sqref>
        </x14:dataValidation>
        <x14:dataValidation type="list" allowBlank="1" showInputMessage="1" showErrorMessage="1" xr:uid="{21C29BF2-3CCA-45ED-9E73-E2B424585DED}">
          <x14:formula1>
            <xm:f>'MA Validation'!$A$31:$A$32</xm:f>
          </x14:formula1>
          <xm:sqref>D11</xm:sqref>
        </x14:dataValidation>
        <x14:dataValidation type="list" allowBlank="1" showInputMessage="1" showErrorMessage="1" xr:uid="{347FC532-121C-4FDF-A1F7-370BF8F2CF59}">
          <x14:formula1>
            <xm:f>'MA Validation'!$A$23:$A$24</xm:f>
          </x14:formula1>
          <xm:sqref>D12</xm:sqref>
        </x14:dataValidation>
        <x14:dataValidation type="list" allowBlank="1" showInputMessage="1" showErrorMessage="1" xr:uid="{E13471CB-1A15-4905-9D93-A7AECBB54A40}">
          <x14:formula1>
            <xm:f>'MA Validation'!$A$19:$A$20</xm:f>
          </x14:formula1>
          <xm:sqref>D14</xm:sqref>
        </x14:dataValidation>
        <x14:dataValidation type="list" allowBlank="1" showInputMessage="1" showErrorMessage="1" xr:uid="{1287D7ED-319E-44CB-AC4F-D24C2202DA81}">
          <x14:formula1>
            <xm:f>'MA Validation'!$A$15:$A$16</xm:f>
          </x14:formula1>
          <xm:sqref>D13</xm:sqref>
        </x14:dataValidation>
        <x14:dataValidation type="list" allowBlank="1" showInputMessage="1" showErrorMessage="1" xr:uid="{2162D5DE-5CA1-4628-9BEB-6392FFEF320D}">
          <x14:formula1>
            <xm:f>'MA Validation'!$A$3:$A$5</xm:f>
          </x14:formula1>
          <xm:sqref>D19 D38 D29 D24 D34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26983-D3F3-4066-9731-DA27DB57F573}">
  <sheetPr>
    <tabColor theme="8"/>
  </sheetPr>
  <dimension ref="A1:B61"/>
  <sheetViews>
    <sheetView topLeftCell="A13" workbookViewId="0">
      <selection activeCell="J43" sqref="J43"/>
    </sheetView>
  </sheetViews>
  <sheetFormatPr defaultRowHeight="14.5" x14ac:dyDescent="0.35"/>
  <cols>
    <col min="1" max="1" width="47.1796875" customWidth="1"/>
    <col min="2" max="2" width="14.54296875" bestFit="1" customWidth="1"/>
  </cols>
  <sheetData>
    <row r="1" spans="1:2" x14ac:dyDescent="0.35">
      <c r="A1" s="2"/>
    </row>
    <row r="2" spans="1:2" x14ac:dyDescent="0.35">
      <c r="A2" s="2" t="s">
        <v>35</v>
      </c>
    </row>
    <row r="3" spans="1:2" x14ac:dyDescent="0.35">
      <c r="A3" s="3" t="s">
        <v>36</v>
      </c>
    </row>
    <row r="4" spans="1:2" x14ac:dyDescent="0.35">
      <c r="A4" s="3" t="s">
        <v>37</v>
      </c>
    </row>
    <row r="5" spans="1:2" x14ac:dyDescent="0.35">
      <c r="A5" s="3" t="s">
        <v>38</v>
      </c>
    </row>
    <row r="6" spans="1:2" x14ac:dyDescent="0.35">
      <c r="A6" s="3"/>
    </row>
    <row r="7" spans="1:2" x14ac:dyDescent="0.35">
      <c r="A7" s="3"/>
    </row>
    <row r="8" spans="1:2" x14ac:dyDescent="0.35">
      <c r="A8" s="2" t="s">
        <v>39</v>
      </c>
      <c r="B8" t="s">
        <v>40</v>
      </c>
    </row>
    <row r="9" spans="1:2" x14ac:dyDescent="0.35">
      <c r="A9" s="3" t="s">
        <v>41</v>
      </c>
      <c r="B9" t="s">
        <v>42</v>
      </c>
    </row>
    <row r="10" spans="1:2" x14ac:dyDescent="0.35">
      <c r="A10" s="3" t="s">
        <v>43</v>
      </c>
      <c r="B10" t="s">
        <v>44</v>
      </c>
    </row>
    <row r="11" spans="1:2" x14ac:dyDescent="0.35">
      <c r="A11" s="3" t="s">
        <v>45</v>
      </c>
      <c r="B11" t="s">
        <v>44</v>
      </c>
    </row>
    <row r="12" spans="1:2" x14ac:dyDescent="0.35">
      <c r="A12" s="3" t="s">
        <v>46</v>
      </c>
      <c r="B12" t="s">
        <v>44</v>
      </c>
    </row>
    <row r="14" spans="1:2" x14ac:dyDescent="0.35">
      <c r="A14" s="2" t="s">
        <v>47</v>
      </c>
    </row>
    <row r="15" spans="1:2" x14ac:dyDescent="0.35">
      <c r="A15" s="166" t="s">
        <v>48</v>
      </c>
    </row>
    <row r="16" spans="1:2" x14ac:dyDescent="0.35">
      <c r="A16" s="166" t="s">
        <v>49</v>
      </c>
    </row>
    <row r="18" spans="1:1" x14ac:dyDescent="0.35">
      <c r="A18" s="2" t="s">
        <v>50</v>
      </c>
    </row>
    <row r="19" spans="1:1" x14ac:dyDescent="0.35">
      <c r="A19" s="3" t="s">
        <v>51</v>
      </c>
    </row>
    <row r="20" spans="1:1" x14ac:dyDescent="0.35">
      <c r="A20" s="3" t="s">
        <v>52</v>
      </c>
    </row>
    <row r="22" spans="1:1" x14ac:dyDescent="0.35">
      <c r="A22" s="2" t="s">
        <v>53</v>
      </c>
    </row>
    <row r="23" spans="1:1" x14ac:dyDescent="0.35">
      <c r="A23" s="3" t="s">
        <v>54</v>
      </c>
    </row>
    <row r="24" spans="1:1" x14ac:dyDescent="0.35">
      <c r="A24" s="3" t="s">
        <v>55</v>
      </c>
    </row>
    <row r="26" spans="1:1" x14ac:dyDescent="0.35">
      <c r="A26" s="2" t="s">
        <v>56</v>
      </c>
    </row>
    <row r="27" spans="1:1" x14ac:dyDescent="0.35">
      <c r="A27" s="3" t="s">
        <v>57</v>
      </c>
    </row>
    <row r="28" spans="1:1" x14ac:dyDescent="0.35">
      <c r="A28" s="3" t="s">
        <v>58</v>
      </c>
    </row>
    <row r="30" spans="1:1" x14ac:dyDescent="0.35">
      <c r="A30" s="2" t="s">
        <v>59</v>
      </c>
    </row>
    <row r="31" spans="1:1" x14ac:dyDescent="0.35">
      <c r="A31" s="3" t="s">
        <v>60</v>
      </c>
    </row>
    <row r="32" spans="1:1" x14ac:dyDescent="0.35">
      <c r="A32" s="3" t="s">
        <v>61</v>
      </c>
    </row>
    <row r="34" spans="1:1" x14ac:dyDescent="0.35">
      <c r="A34" s="2" t="s">
        <v>62</v>
      </c>
    </row>
    <row r="35" spans="1:1" x14ac:dyDescent="0.35">
      <c r="A35" s="3" t="s">
        <v>63</v>
      </c>
    </row>
    <row r="36" spans="1:1" x14ac:dyDescent="0.35">
      <c r="A36" s="3" t="s">
        <v>64</v>
      </c>
    </row>
    <row r="37" spans="1:1" x14ac:dyDescent="0.35">
      <c r="A37" s="3" t="s">
        <v>65</v>
      </c>
    </row>
    <row r="38" spans="1:1" x14ac:dyDescent="0.35">
      <c r="A38" s="3" t="s">
        <v>66</v>
      </c>
    </row>
    <row r="39" spans="1:1" x14ac:dyDescent="0.35">
      <c r="A39" s="3" t="s">
        <v>67</v>
      </c>
    </row>
    <row r="41" spans="1:1" x14ac:dyDescent="0.35">
      <c r="A41" s="1" t="s">
        <v>68</v>
      </c>
    </row>
    <row r="43" spans="1:1" x14ac:dyDescent="0.35">
      <c r="A43" s="41" t="s">
        <v>69</v>
      </c>
    </row>
    <row r="44" spans="1:1" x14ac:dyDescent="0.35">
      <c r="A44" s="43">
        <v>0.5</v>
      </c>
    </row>
    <row r="45" spans="1:1" x14ac:dyDescent="0.35">
      <c r="A45" s="43">
        <v>0.6</v>
      </c>
    </row>
    <row r="46" spans="1:1" x14ac:dyDescent="0.35">
      <c r="A46" s="43">
        <v>0.65</v>
      </c>
    </row>
    <row r="47" spans="1:1" x14ac:dyDescent="0.35">
      <c r="A47" s="43">
        <v>0.7</v>
      </c>
    </row>
    <row r="48" spans="1:1" x14ac:dyDescent="0.35">
      <c r="A48" s="43">
        <v>0.75</v>
      </c>
    </row>
    <row r="49" spans="1:1" x14ac:dyDescent="0.35">
      <c r="A49" s="43">
        <v>0.8</v>
      </c>
    </row>
    <row r="51" spans="1:1" x14ac:dyDescent="0.35">
      <c r="A51" s="41" t="s">
        <v>70</v>
      </c>
    </row>
    <row r="52" spans="1:1" x14ac:dyDescent="0.35">
      <c r="A52" s="167" t="s">
        <v>90</v>
      </c>
    </row>
    <row r="53" spans="1:1" x14ac:dyDescent="0.35">
      <c r="A53" s="168" t="s">
        <v>91</v>
      </c>
    </row>
    <row r="54" spans="1:1" x14ac:dyDescent="0.35">
      <c r="A54" s="42"/>
    </row>
    <row r="55" spans="1:1" x14ac:dyDescent="0.35">
      <c r="A55" t="s">
        <v>93</v>
      </c>
    </row>
    <row r="56" spans="1:1" x14ac:dyDescent="0.35">
      <c r="A56" s="173">
        <v>0.03</v>
      </c>
    </row>
    <row r="57" spans="1:1" x14ac:dyDescent="0.35">
      <c r="A57">
        <v>0</v>
      </c>
    </row>
    <row r="59" spans="1:1" x14ac:dyDescent="0.35">
      <c r="A59" t="s">
        <v>94</v>
      </c>
    </row>
    <row r="60" spans="1:1" x14ac:dyDescent="0.35">
      <c r="A60" t="s">
        <v>95</v>
      </c>
    </row>
    <row r="61" spans="1:1" x14ac:dyDescent="0.35">
      <c r="A61" t="s">
        <v>96</v>
      </c>
    </row>
  </sheetData>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7DFB6-3DEA-4360-83AF-99F3338210D9}">
  <sheetPr>
    <tabColor rgb="FFFF0000"/>
  </sheetPr>
  <dimension ref="A1:F31"/>
  <sheetViews>
    <sheetView zoomScale="70" zoomScaleNormal="70" workbookViewId="0">
      <selection activeCell="J43" sqref="J43"/>
    </sheetView>
  </sheetViews>
  <sheetFormatPr defaultRowHeight="14.5" x14ac:dyDescent="0.35"/>
  <cols>
    <col min="1" max="1" width="30.453125" customWidth="1"/>
    <col min="2" max="2" width="30.453125" style="119" customWidth="1"/>
    <col min="3" max="4" width="31.54296875" customWidth="1"/>
    <col min="5" max="5" width="74.1796875" style="16" customWidth="1"/>
    <col min="6" max="6" width="15.54296875" style="4" customWidth="1"/>
  </cols>
  <sheetData>
    <row r="1" spans="1:6" ht="15" thickBot="1" x14ac:dyDescent="0.4">
      <c r="A1" s="44" t="s">
        <v>71</v>
      </c>
      <c r="B1" s="115" t="s">
        <v>6</v>
      </c>
      <c r="C1" s="10" t="s">
        <v>72</v>
      </c>
      <c r="D1" s="10" t="s">
        <v>92</v>
      </c>
      <c r="E1" s="48" t="s">
        <v>73</v>
      </c>
      <c r="F1" s="11" t="s">
        <v>74</v>
      </c>
    </row>
    <row r="2" spans="1:6" x14ac:dyDescent="0.35">
      <c r="A2" s="24" t="s">
        <v>48</v>
      </c>
      <c r="B2" s="117">
        <v>1.25</v>
      </c>
      <c r="C2" s="24" t="s">
        <v>36</v>
      </c>
      <c r="D2" s="162" t="str">
        <f>'SA Validation'!$A$52</f>
        <v>=&lt;65%</v>
      </c>
      <c r="E2" s="45" t="str">
        <f t="shared" ref="E2:E3" si="0">CONCATENATE(A2,", ",B2,", ",C2,", ",D2)</f>
        <v>Owned in personal names, 1.25, Fixed for less than 5 years, =&lt;65%</v>
      </c>
      <c r="F2" s="8">
        <f>MAX(5.5%,'Single Account FA '!$D$9+2%)</f>
        <v>5.5E-2</v>
      </c>
    </row>
    <row r="3" spans="1:6" x14ac:dyDescent="0.35">
      <c r="A3" s="24" t="str">
        <f>'SA Validation'!$A$15</f>
        <v>Owned in personal names</v>
      </c>
      <c r="B3" s="117">
        <v>1.25</v>
      </c>
      <c r="C3" s="24" t="str">
        <f>'SA Validation'!$A$3</f>
        <v>Fixed for less than 5 years</v>
      </c>
      <c r="D3" s="162" t="str">
        <f>'SA Validation'!$A$53</f>
        <v>&gt;65%</v>
      </c>
      <c r="E3" s="45" t="str">
        <f t="shared" si="0"/>
        <v>Owned in personal names, 1.25, Fixed for less than 5 years, &gt;65%</v>
      </c>
      <c r="F3" s="172">
        <f>MAX(5.5%,'Single Account FA '!$D$9+2%)</f>
        <v>5.5E-2</v>
      </c>
    </row>
    <row r="4" spans="1:6" x14ac:dyDescent="0.35">
      <c r="A4" s="24" t="str">
        <f>'SA Validation'!$A$15</f>
        <v>Owned in personal names</v>
      </c>
      <c r="B4" s="117">
        <v>1.25</v>
      </c>
      <c r="C4" s="24" t="str">
        <f>'SA Validation'!$A$4</f>
        <v>Fixed for 5 or more years</v>
      </c>
      <c r="D4" s="162" t="str">
        <f>'SA Validation'!$A$52</f>
        <v>=&lt;65%</v>
      </c>
      <c r="E4" s="45" t="str">
        <f t="shared" ref="E4:E11" si="1">CONCATENATE(A4,", ",B4,", ",C4,", ",D4)</f>
        <v>Owned in personal names, 1.25, Fixed for 5 or more years, =&lt;65%</v>
      </c>
      <c r="F4" s="9">
        <f>MAX(4%,'Single Account FA '!$D$9+0%)</f>
        <v>0.04</v>
      </c>
    </row>
    <row r="5" spans="1:6" x14ac:dyDescent="0.35">
      <c r="A5" s="24" t="str">
        <f>'SA Validation'!$A$15</f>
        <v>Owned in personal names</v>
      </c>
      <c r="B5" s="117">
        <v>1.25</v>
      </c>
      <c r="C5" s="24" t="str">
        <f>'SA Validation'!$A$4</f>
        <v>Fixed for 5 or more years</v>
      </c>
      <c r="D5" s="162" t="str">
        <f>'SA Validation'!$A$53</f>
        <v>&gt;65%</v>
      </c>
      <c r="E5" s="169" t="str">
        <f t="shared" si="1"/>
        <v>Owned in personal names, 1.25, Fixed for 5 or more years, &gt;65%</v>
      </c>
      <c r="F5" s="129">
        <f>MAX(4.5%,'Single Account FA '!$D$9+0%)</f>
        <v>4.4999999999999998E-2</v>
      </c>
    </row>
    <row r="6" spans="1:6" x14ac:dyDescent="0.35">
      <c r="A6" s="24" t="str">
        <f>'SA Validation'!$A$15</f>
        <v>Owned in personal names</v>
      </c>
      <c r="B6" s="117">
        <v>1.25</v>
      </c>
      <c r="C6" s="24" t="str">
        <f>'SA Validation'!$A$5</f>
        <v>Tracker or Variable</v>
      </c>
      <c r="D6" s="162" t="str">
        <f>'SA Validation'!$A$52</f>
        <v>=&lt;65%</v>
      </c>
      <c r="E6" s="169" t="str">
        <f t="shared" si="1"/>
        <v>Owned in personal names, 1.25, Tracker or Variable, =&lt;65%</v>
      </c>
      <c r="F6" s="129">
        <f>MAX(5.5%,'Single Account FA '!$D$9+2%)</f>
        <v>5.5E-2</v>
      </c>
    </row>
    <row r="7" spans="1:6" ht="15" thickBot="1" x14ac:dyDescent="0.4">
      <c r="A7" s="24" t="str">
        <f>'SA Validation'!$A$15</f>
        <v>Owned in personal names</v>
      </c>
      <c r="B7" s="117">
        <v>1.25</v>
      </c>
      <c r="C7" s="24" t="str">
        <f>'SA Validation'!$A$5</f>
        <v>Tracker or Variable</v>
      </c>
      <c r="D7" s="162" t="str">
        <f>'SA Validation'!$A$53</f>
        <v>&gt;65%</v>
      </c>
      <c r="E7" s="45" t="str">
        <f t="shared" si="1"/>
        <v>Owned in personal names, 1.25, Tracker or Variable, &gt;65%</v>
      </c>
      <c r="F7" s="12">
        <f>MAX(5.5%,'Single Account FA '!$D$9+2%)</f>
        <v>5.5E-2</v>
      </c>
    </row>
    <row r="8" spans="1:6" x14ac:dyDescent="0.35">
      <c r="A8" s="23" t="str">
        <f>'SA Validation'!$A$15</f>
        <v>Owned in personal names</v>
      </c>
      <c r="B8" s="116">
        <v>1.6</v>
      </c>
      <c r="C8" s="23" t="str">
        <f>'SA Validation'!$A$3</f>
        <v>Fixed for less than 5 years</v>
      </c>
      <c r="D8" s="26" t="str">
        <f>'SA Validation'!$A$52</f>
        <v>=&lt;65%</v>
      </c>
      <c r="E8" s="46" t="str">
        <f t="shared" si="1"/>
        <v>Owned in personal names, 1.6, Fixed for less than 5 years, =&lt;65%</v>
      </c>
      <c r="F8" s="8">
        <f>MAX(5.5%,'Single Account FA '!$D$9+2%)</f>
        <v>5.5E-2</v>
      </c>
    </row>
    <row r="9" spans="1:6" x14ac:dyDescent="0.35">
      <c r="A9" s="52" t="s">
        <v>48</v>
      </c>
      <c r="B9" s="176">
        <v>1.6</v>
      </c>
      <c r="C9" s="52" t="s">
        <v>36</v>
      </c>
      <c r="D9" s="171" t="str">
        <f>'SA Validation'!$A$53</f>
        <v>&gt;65%</v>
      </c>
      <c r="E9" s="169" t="str">
        <f t="shared" si="1"/>
        <v>Owned in personal names, 1.6, Fixed for less than 5 years, &gt;65%</v>
      </c>
      <c r="F9" s="172">
        <f>MAX(5.5%,'Single Account FA '!$D$9+2%)</f>
        <v>5.5E-2</v>
      </c>
    </row>
    <row r="10" spans="1:6" x14ac:dyDescent="0.35">
      <c r="A10" s="24" t="str">
        <f>'SA Validation'!$A$15</f>
        <v>Owned in personal names</v>
      </c>
      <c r="B10" s="117">
        <v>1.6</v>
      </c>
      <c r="C10" s="24" t="str">
        <f>'SA Validation'!$A$4</f>
        <v>Fixed for 5 or more years</v>
      </c>
      <c r="D10" s="162" t="str">
        <f>'SA Validation'!$A$52</f>
        <v>=&lt;65%</v>
      </c>
      <c r="E10" s="45" t="str">
        <f t="shared" si="1"/>
        <v>Owned in personal names, 1.6, Fixed for 5 or more years, =&lt;65%</v>
      </c>
      <c r="F10" s="9">
        <f>MAX(4%,'Single Account FA '!$D$9+0%)</f>
        <v>0.04</v>
      </c>
    </row>
    <row r="11" spans="1:6" x14ac:dyDescent="0.35">
      <c r="A11" s="24" t="str">
        <f>'SA Validation'!$A$15</f>
        <v>Owned in personal names</v>
      </c>
      <c r="B11" s="117">
        <v>1.6</v>
      </c>
      <c r="C11" s="24" t="str">
        <f>'SA Validation'!$A$4</f>
        <v>Fixed for 5 or more years</v>
      </c>
      <c r="D11" s="162" t="str">
        <f>'SA Validation'!$A$53</f>
        <v>&gt;65%</v>
      </c>
      <c r="E11" s="128" t="str">
        <f t="shared" si="1"/>
        <v>Owned in personal names, 1.6, Fixed for 5 or more years, &gt;65%</v>
      </c>
      <c r="F11" s="129">
        <f>MAX(4.5%,'Single Account FA '!$D$9+0%)</f>
        <v>4.4999999999999998E-2</v>
      </c>
    </row>
    <row r="12" spans="1:6" x14ac:dyDescent="0.35">
      <c r="A12" s="126" t="str">
        <f>'SA Validation'!$A$15</f>
        <v>Owned in personal names</v>
      </c>
      <c r="B12" s="127">
        <v>1.6</v>
      </c>
      <c r="C12" s="126" t="str">
        <f>'SA Validation'!$A$5</f>
        <v>Tracker or Variable</v>
      </c>
      <c r="D12" s="163" t="str">
        <f>'SA Validation'!$A$52</f>
        <v>=&lt;65%</v>
      </c>
      <c r="E12" s="128" t="str">
        <f t="shared" ref="E12:E13" si="2">CONCATENATE(A12,", ",B12,", ",C12,", ",D12)</f>
        <v>Owned in personal names, 1.6, Tracker or Variable, =&lt;65%</v>
      </c>
      <c r="F12" s="129">
        <f>MAX(5.5%,'Single Account FA '!$D$9+2%)</f>
        <v>5.5E-2</v>
      </c>
    </row>
    <row r="13" spans="1:6" ht="15" thickBot="1" x14ac:dyDescent="0.4">
      <c r="A13" s="126" t="str">
        <f>'SA Validation'!$A$15</f>
        <v>Owned in personal names</v>
      </c>
      <c r="B13" s="127">
        <v>1.6</v>
      </c>
      <c r="C13" s="126" t="str">
        <f>'SA Validation'!$A$5</f>
        <v>Tracker or Variable</v>
      </c>
      <c r="D13" s="163" t="str">
        <f>'SA Validation'!$A$53</f>
        <v>&gt;65%</v>
      </c>
      <c r="E13" s="128" t="str">
        <f t="shared" si="2"/>
        <v>Owned in personal names, 1.6, Tracker or Variable, &gt;65%</v>
      </c>
      <c r="F13" s="12">
        <f>MAX(5.5%,'Single Account FA '!$D$9+2%)</f>
        <v>5.5E-2</v>
      </c>
    </row>
    <row r="14" spans="1:6" x14ac:dyDescent="0.35">
      <c r="A14" s="23" t="str">
        <f>'SA Validation'!$A$15</f>
        <v>Owned in personal names</v>
      </c>
      <c r="B14" s="116">
        <v>1.75</v>
      </c>
      <c r="C14" s="23" t="str">
        <f>'SA Validation'!$A$3</f>
        <v>Fixed for less than 5 years</v>
      </c>
      <c r="D14" s="26" t="str">
        <f>'SA Validation'!$A$52</f>
        <v>=&lt;65%</v>
      </c>
      <c r="E14" s="46" t="str">
        <f t="shared" ref="E14:E15" si="3">CONCATENATE(A14,", ",B14,", ",C14,", ",D14)</f>
        <v>Owned in personal names, 1.75, Fixed for less than 5 years, =&lt;65%</v>
      </c>
      <c r="F14" s="8">
        <f>MAX(5.5%,'Single Account FA '!$D$9+2%)</f>
        <v>5.5E-2</v>
      </c>
    </row>
    <row r="15" spans="1:6" x14ac:dyDescent="0.35">
      <c r="A15" s="52" t="s">
        <v>48</v>
      </c>
      <c r="B15" s="176">
        <v>1.75</v>
      </c>
      <c r="C15" s="52" t="s">
        <v>36</v>
      </c>
      <c r="D15" s="171" t="str">
        <f>'SA Validation'!$A$53</f>
        <v>&gt;65%</v>
      </c>
      <c r="E15" s="169" t="str">
        <f t="shared" si="3"/>
        <v>Owned in personal names, 1.75, Fixed for less than 5 years, &gt;65%</v>
      </c>
      <c r="F15" s="172">
        <f>MAX(5.5%,'Single Account FA '!$D$9+2%)</f>
        <v>5.5E-2</v>
      </c>
    </row>
    <row r="16" spans="1:6" x14ac:dyDescent="0.35">
      <c r="A16" s="24" t="str">
        <f>'SA Validation'!$A$15</f>
        <v>Owned in personal names</v>
      </c>
      <c r="B16" s="117">
        <v>1.75</v>
      </c>
      <c r="C16" s="24" t="str">
        <f>'SA Validation'!$A$4</f>
        <v>Fixed for 5 or more years</v>
      </c>
      <c r="D16" s="162" t="str">
        <f>'SA Validation'!$A$52</f>
        <v>=&lt;65%</v>
      </c>
      <c r="E16" s="45" t="str">
        <f>CONCATENATE(A16,", ",B16,", ",C16,", ",D16)</f>
        <v>Owned in personal names, 1.75, Fixed for 5 or more years, =&lt;65%</v>
      </c>
      <c r="F16" s="9">
        <f>MAX(4%,'Single Account FA '!$D$9+0%)</f>
        <v>0.04</v>
      </c>
    </row>
    <row r="17" spans="1:6" x14ac:dyDescent="0.35">
      <c r="A17" s="24" t="str">
        <f>'SA Validation'!$A$15</f>
        <v>Owned in personal names</v>
      </c>
      <c r="B17" s="117">
        <v>1.75</v>
      </c>
      <c r="C17" s="24" t="str">
        <f>'SA Validation'!$A$4</f>
        <v>Fixed for 5 or more years</v>
      </c>
      <c r="D17" s="162" t="str">
        <f>'SA Validation'!$A$53</f>
        <v>&gt;65%</v>
      </c>
      <c r="E17" s="128" t="str">
        <f>CONCATENATE(A17,", ",B17,", ",C17,", ",D17)</f>
        <v>Owned in personal names, 1.75, Fixed for 5 or more years, &gt;65%</v>
      </c>
      <c r="F17" s="129">
        <f>MAX(4.5%,'Single Account FA '!$D$9+0%)</f>
        <v>4.4999999999999998E-2</v>
      </c>
    </row>
    <row r="18" spans="1:6" x14ac:dyDescent="0.35">
      <c r="A18" s="126" t="str">
        <f>'SA Validation'!$A$15</f>
        <v>Owned in personal names</v>
      </c>
      <c r="B18" s="127">
        <v>1.75</v>
      </c>
      <c r="C18" s="126" t="str">
        <f>'SA Validation'!$A$5</f>
        <v>Tracker or Variable</v>
      </c>
      <c r="D18" s="163" t="str">
        <f>'SA Validation'!$A$52</f>
        <v>=&lt;65%</v>
      </c>
      <c r="E18" s="128" t="str">
        <f>CONCATENATE(A18,", ",B18,", ",C18,", ",D18)</f>
        <v>Owned in personal names, 1.75, Tracker or Variable, =&lt;65%</v>
      </c>
      <c r="F18" s="129">
        <f>MAX(5.5%,'Single Account FA '!$D$9+2%)</f>
        <v>5.5E-2</v>
      </c>
    </row>
    <row r="19" spans="1:6" ht="15" thickBot="1" x14ac:dyDescent="0.4">
      <c r="A19" s="25" t="str">
        <f>'SA Validation'!$A$15</f>
        <v>Owned in personal names</v>
      </c>
      <c r="B19" s="118">
        <v>1.75</v>
      </c>
      <c r="C19" s="25" t="str">
        <f>'SA Validation'!$A$5</f>
        <v>Tracker or Variable</v>
      </c>
      <c r="D19" s="21" t="str">
        <f>'SA Validation'!$A$53</f>
        <v>&gt;65%</v>
      </c>
      <c r="E19" s="47" t="str">
        <f>CONCATENATE(A19,", ",B19,", ",C19,", ",D19)</f>
        <v>Owned in personal names, 1.75, Tracker or Variable, &gt;65%</v>
      </c>
      <c r="F19" s="12">
        <f>MAX(5.5%,'Single Account FA '!$D$9+2%)</f>
        <v>5.5E-2</v>
      </c>
    </row>
    <row r="20" spans="1:6" x14ac:dyDescent="0.35">
      <c r="A20" s="23" t="str">
        <f>'SA Validation'!$A$16</f>
        <v>Owned in a Limited Company</v>
      </c>
      <c r="B20" s="116">
        <v>1.25</v>
      </c>
      <c r="C20" s="23" t="str">
        <f>'SA Validation'!$A$3</f>
        <v>Fixed for less than 5 years</v>
      </c>
      <c r="D20" s="26" t="str">
        <f>'SA Validation'!$A$52</f>
        <v>=&lt;65%</v>
      </c>
      <c r="E20" s="46" t="str">
        <f t="shared" ref="E20:E31" si="4">CONCATENATE(A20,", ",B20,", ",C20,", ",D20)</f>
        <v>Owned in a Limited Company, 1.25, Fixed for less than 5 years, =&lt;65%</v>
      </c>
      <c r="F20" s="8">
        <f>MAX(5.5%,'Single Account FA '!$D$9+2%)</f>
        <v>5.5E-2</v>
      </c>
    </row>
    <row r="21" spans="1:6" x14ac:dyDescent="0.35">
      <c r="A21" s="52" t="s">
        <v>49</v>
      </c>
      <c r="B21" s="176">
        <v>1.25</v>
      </c>
      <c r="C21" s="52" t="str">
        <f>'SA Validation'!$A$3</f>
        <v>Fixed for less than 5 years</v>
      </c>
      <c r="D21" s="171" t="str">
        <f>'SA Validation'!$A$53</f>
        <v>&gt;65%</v>
      </c>
      <c r="E21" s="169" t="str">
        <f t="shared" si="4"/>
        <v>Owned in a Limited Company, 1.25, Fixed for less than 5 years, &gt;65%</v>
      </c>
      <c r="F21" s="172">
        <f>MAX(5.5%,'Single Account FA '!$D$9+2%)</f>
        <v>5.5E-2</v>
      </c>
    </row>
    <row r="22" spans="1:6" x14ac:dyDescent="0.35">
      <c r="A22" s="24" t="s">
        <v>49</v>
      </c>
      <c r="B22" s="117">
        <v>1.25</v>
      </c>
      <c r="C22" s="24" t="str">
        <f>'SA Validation'!$A$4</f>
        <v>Fixed for 5 or more years</v>
      </c>
      <c r="D22" s="162" t="str">
        <f>'SA Validation'!$A$52</f>
        <v>=&lt;65%</v>
      </c>
      <c r="E22" s="45" t="str">
        <f t="shared" si="4"/>
        <v>Owned in a Limited Company, 1.25, Fixed for 5 or more years, =&lt;65%</v>
      </c>
      <c r="F22" s="9">
        <f>MAX(4.5%,'Single Account FA '!$D$9+0%)</f>
        <v>4.4999999999999998E-2</v>
      </c>
    </row>
    <row r="23" spans="1:6" x14ac:dyDescent="0.35">
      <c r="A23" s="126" t="s">
        <v>49</v>
      </c>
      <c r="B23" s="127">
        <v>1.25</v>
      </c>
      <c r="C23" s="126" t="str">
        <f>'SA Validation'!$A$4</f>
        <v>Fixed for 5 or more years</v>
      </c>
      <c r="D23" s="163" t="str">
        <f>'SA Validation'!$A$53</f>
        <v>&gt;65%</v>
      </c>
      <c r="E23" s="128" t="str">
        <f t="shared" si="4"/>
        <v>Owned in a Limited Company, 1.25, Fixed for 5 or more years, &gt;65%</v>
      </c>
      <c r="F23" s="129">
        <f>MAX(4.5%,'Single Account FA '!$D$9+0%)</f>
        <v>4.4999999999999998E-2</v>
      </c>
    </row>
    <row r="24" spans="1:6" x14ac:dyDescent="0.35">
      <c r="A24" s="126" t="s">
        <v>49</v>
      </c>
      <c r="B24" s="127">
        <v>1.25</v>
      </c>
      <c r="C24" s="126" t="str">
        <f>'SA Validation'!$A$5</f>
        <v>Tracker or Variable</v>
      </c>
      <c r="D24" s="163" t="str">
        <f>'SA Validation'!$A$52</f>
        <v>=&lt;65%</v>
      </c>
      <c r="E24" s="128" t="str">
        <f t="shared" si="4"/>
        <v>Owned in a Limited Company, 1.25, Tracker or Variable, =&lt;65%</v>
      </c>
      <c r="F24" s="129">
        <f>MAX(5.5%,'Single Account FA '!$D$9+2%)</f>
        <v>5.5E-2</v>
      </c>
    </row>
    <row r="25" spans="1:6" ht="15" thickBot="1" x14ac:dyDescent="0.4">
      <c r="A25" s="25" t="s">
        <v>49</v>
      </c>
      <c r="B25" s="118">
        <v>1.25</v>
      </c>
      <c r="C25" s="25" t="str">
        <f>'SA Validation'!$A$5</f>
        <v>Tracker or Variable</v>
      </c>
      <c r="D25" s="21" t="str">
        <f>'SA Validation'!$A$53</f>
        <v>&gt;65%</v>
      </c>
      <c r="E25" s="47" t="str">
        <f t="shared" si="4"/>
        <v>Owned in a Limited Company, 1.25, Tracker or Variable, &gt;65%</v>
      </c>
      <c r="F25" s="12">
        <f>MAX(5.5%,'Single Account FA '!$D$9+2%)</f>
        <v>5.5E-2</v>
      </c>
    </row>
    <row r="26" spans="1:6" x14ac:dyDescent="0.35">
      <c r="A26" s="23" t="s">
        <v>49</v>
      </c>
      <c r="B26" s="116">
        <v>1.75</v>
      </c>
      <c r="C26" s="23" t="str">
        <f>'SA Validation'!$A$3</f>
        <v>Fixed for less than 5 years</v>
      </c>
      <c r="D26" s="26" t="str">
        <f>'SA Validation'!$A$52</f>
        <v>=&lt;65%</v>
      </c>
      <c r="E26" s="46" t="str">
        <f t="shared" si="4"/>
        <v>Owned in a Limited Company, 1.75, Fixed for less than 5 years, =&lt;65%</v>
      </c>
      <c r="F26" s="8">
        <f>MAX(5.5%,'Single Account FA '!$D$9+2%)</f>
        <v>5.5E-2</v>
      </c>
    </row>
    <row r="27" spans="1:6" x14ac:dyDescent="0.35">
      <c r="A27" s="52" t="s">
        <v>49</v>
      </c>
      <c r="B27" s="176">
        <v>1.75</v>
      </c>
      <c r="C27" s="52" t="str">
        <f>'SA Validation'!$A$3</f>
        <v>Fixed for less than 5 years</v>
      </c>
      <c r="D27" s="171" t="str">
        <f>'SA Validation'!$A$53</f>
        <v>&gt;65%</v>
      </c>
      <c r="E27" s="169" t="str">
        <f t="shared" si="4"/>
        <v>Owned in a Limited Company, 1.75, Fixed for less than 5 years, &gt;65%</v>
      </c>
      <c r="F27" s="172">
        <f>MAX(5.5%,'Single Account FA '!$D$9+2%)</f>
        <v>5.5E-2</v>
      </c>
    </row>
    <row r="28" spans="1:6" x14ac:dyDescent="0.35">
      <c r="A28" s="24" t="s">
        <v>49</v>
      </c>
      <c r="B28" s="117">
        <v>1.75</v>
      </c>
      <c r="C28" s="24" t="str">
        <f>'SA Validation'!$A$4</f>
        <v>Fixed for 5 or more years</v>
      </c>
      <c r="D28" s="162" t="str">
        <f>'SA Validation'!$A$52</f>
        <v>=&lt;65%</v>
      </c>
      <c r="E28" s="45" t="str">
        <f t="shared" si="4"/>
        <v>Owned in a Limited Company, 1.75, Fixed for 5 or more years, =&lt;65%</v>
      </c>
      <c r="F28" s="9">
        <f>MAX(4.5%,'Single Account FA '!$D$9+0%)</f>
        <v>4.4999999999999998E-2</v>
      </c>
    </row>
    <row r="29" spans="1:6" x14ac:dyDescent="0.35">
      <c r="A29" s="126" t="s">
        <v>49</v>
      </c>
      <c r="B29" s="127">
        <v>1.75</v>
      </c>
      <c r="C29" s="126" t="str">
        <f>'SA Validation'!$A$4</f>
        <v>Fixed for 5 or more years</v>
      </c>
      <c r="D29" s="163" t="str">
        <f>'SA Validation'!$A$53</f>
        <v>&gt;65%</v>
      </c>
      <c r="E29" s="128" t="str">
        <f t="shared" si="4"/>
        <v>Owned in a Limited Company, 1.75, Fixed for 5 or more years, &gt;65%</v>
      </c>
      <c r="F29" s="129">
        <f>MAX(4.5%,'Single Account FA '!$D$9+0%)</f>
        <v>4.4999999999999998E-2</v>
      </c>
    </row>
    <row r="30" spans="1:6" x14ac:dyDescent="0.35">
      <c r="A30" s="126" t="s">
        <v>49</v>
      </c>
      <c r="B30" s="127">
        <v>1.75</v>
      </c>
      <c r="C30" s="126" t="str">
        <f>'SA Validation'!$A$5</f>
        <v>Tracker or Variable</v>
      </c>
      <c r="D30" s="163" t="str">
        <f>'SA Validation'!$A$52</f>
        <v>=&lt;65%</v>
      </c>
      <c r="E30" s="128" t="str">
        <f t="shared" si="4"/>
        <v>Owned in a Limited Company, 1.75, Tracker or Variable, =&lt;65%</v>
      </c>
      <c r="F30" s="129">
        <f>MAX(5.5%,'Single Account FA '!$D$9+2%)</f>
        <v>5.5E-2</v>
      </c>
    </row>
    <row r="31" spans="1:6" ht="15" thickBot="1" x14ac:dyDescent="0.4">
      <c r="A31" s="25" t="s">
        <v>49</v>
      </c>
      <c r="B31" s="118">
        <v>1.75</v>
      </c>
      <c r="C31" s="25" t="str">
        <f>'SA Validation'!$A$5</f>
        <v>Tracker or Variable</v>
      </c>
      <c r="D31" s="21" t="str">
        <f>'SA Validation'!$A$53</f>
        <v>&gt;65%</v>
      </c>
      <c r="E31" s="47" t="str">
        <f t="shared" si="4"/>
        <v>Owned in a Limited Company, 1.75, Tracker or Variable, &gt;65%</v>
      </c>
      <c r="F31" s="12">
        <f>MAX(5.5%,'Single Account FA '!$D$9+2%)</f>
        <v>5.5E-2</v>
      </c>
    </row>
  </sheetData>
  <autoFilter ref="A1:F31" xr:uid="{0A57DFB6-3DEA-4360-83AF-99F3338210D9}"/>
  <pageMargins left="0.7" right="0.7" top="0.75" bottom="0.75" header="0.3" footer="0.3"/>
  <pageSetup paperSize="9" orientation="portrait" r:id="rId1"/>
  <headerFooter>
    <oddHeader>&amp;L&amp;"Calibri"&amp;10&amp;K77b80dNBS Public&amp;1#</oddHeader>
    <oddFooter>&amp;L&amp;1#&amp;"Calibri"&amp;10&amp;K77b80dNBS Public</oddFooter>
  </headerFooter>
  <ignoredErrors>
    <ignoredError sqref="D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007AE-D7A8-4711-AE9A-9625103AD3E3}">
  <sheetPr>
    <tabColor rgb="FFFF0000"/>
  </sheetPr>
  <dimension ref="A1:F31"/>
  <sheetViews>
    <sheetView zoomScale="70" zoomScaleNormal="70" workbookViewId="0">
      <selection activeCell="J43" sqref="J43"/>
    </sheetView>
  </sheetViews>
  <sheetFormatPr defaultRowHeight="14.5" x14ac:dyDescent="0.35"/>
  <cols>
    <col min="1" max="1" width="30.453125" customWidth="1"/>
    <col min="2" max="2" width="30.453125" style="114" customWidth="1"/>
    <col min="3" max="4" width="31.54296875" customWidth="1"/>
    <col min="5" max="5" width="74.1796875" style="16" customWidth="1"/>
    <col min="6" max="6" width="15.54296875" style="4" customWidth="1"/>
  </cols>
  <sheetData>
    <row r="1" spans="1:6" ht="15" thickBot="1" x14ac:dyDescent="0.4">
      <c r="A1" s="120" t="s">
        <v>71</v>
      </c>
      <c r="B1" s="121" t="s">
        <v>6</v>
      </c>
      <c r="C1" s="125" t="s">
        <v>72</v>
      </c>
      <c r="D1" s="164" t="s">
        <v>92</v>
      </c>
      <c r="E1" s="48" t="s">
        <v>73</v>
      </c>
      <c r="F1" s="11" t="s">
        <v>74</v>
      </c>
    </row>
    <row r="2" spans="1:6" x14ac:dyDescent="0.35">
      <c r="A2" s="18" t="s">
        <v>48</v>
      </c>
      <c r="B2" s="122">
        <v>1.25</v>
      </c>
      <c r="C2" s="23" t="s">
        <v>36</v>
      </c>
      <c r="D2" s="26" t="str">
        <f>'SA Validation'!$A$52</f>
        <v>=&lt;65%</v>
      </c>
      <c r="E2" s="46" t="str">
        <f t="shared" ref="E2:E3" si="0">CONCATENATE(A2,", ",B2,", ",C2,", ",D2)</f>
        <v>Owned in personal names, 1.25, Fixed for less than 5 years, =&lt;65%</v>
      </c>
      <c r="F2" s="8">
        <f>MAX(5.5%,'Single Account FA '!$D$19+2%)</f>
        <v>5.5E-2</v>
      </c>
    </row>
    <row r="3" spans="1:6" x14ac:dyDescent="0.35">
      <c r="A3" s="177" t="str">
        <f>'SA Validation'!$A$15</f>
        <v>Owned in personal names</v>
      </c>
      <c r="B3" s="170">
        <v>1.25</v>
      </c>
      <c r="C3" s="52" t="str">
        <f>'SA Validation'!$A$3</f>
        <v>Fixed for less than 5 years</v>
      </c>
      <c r="D3" s="171" t="str">
        <f>'SA Validation'!$A$53</f>
        <v>&gt;65%</v>
      </c>
      <c r="E3" s="169" t="str">
        <f t="shared" si="0"/>
        <v>Owned in personal names, 1.25, Fixed for less than 5 years, &gt;65%</v>
      </c>
      <c r="F3" s="172">
        <f>MAX(5.5%,'Single Account FA '!$D$19+2%)</f>
        <v>5.5E-2</v>
      </c>
    </row>
    <row r="4" spans="1:6" x14ac:dyDescent="0.35">
      <c r="A4" s="19" t="str">
        <f>'SA Validation'!$A$15</f>
        <v>Owned in personal names</v>
      </c>
      <c r="B4" s="123">
        <v>1.25</v>
      </c>
      <c r="C4" s="24" t="str">
        <f>'SA Validation'!$A$4</f>
        <v>Fixed for 5 or more years</v>
      </c>
      <c r="D4" s="162" t="str">
        <f>'SA Validation'!$A$52</f>
        <v>=&lt;65%</v>
      </c>
      <c r="E4" s="45" t="str">
        <f t="shared" ref="E4:E11" si="1">CONCATENATE(A4,", ",B4,", ",C4,", ",D4)</f>
        <v>Owned in personal names, 1.25, Fixed for 5 or more years, =&lt;65%</v>
      </c>
      <c r="F4" s="9">
        <f>MAX(4%,'Single Account FA '!$D$19+0%)</f>
        <v>0.04</v>
      </c>
    </row>
    <row r="5" spans="1:6" x14ac:dyDescent="0.35">
      <c r="A5" s="19" t="str">
        <f>'SA Validation'!$A$15</f>
        <v>Owned in personal names</v>
      </c>
      <c r="B5" s="123">
        <v>1.25</v>
      </c>
      <c r="C5" s="24" t="str">
        <f>'SA Validation'!$A$4</f>
        <v>Fixed for 5 or more years</v>
      </c>
      <c r="D5" s="162" t="str">
        <f>'SA Validation'!$A$53</f>
        <v>&gt;65%</v>
      </c>
      <c r="E5" s="45" t="str">
        <f t="shared" si="1"/>
        <v>Owned in personal names, 1.25, Fixed for 5 or more years, &gt;65%</v>
      </c>
      <c r="F5" s="9">
        <f>MAX(4.5%,'Single Account FA '!$D$19+0%)</f>
        <v>4.4999999999999998E-2</v>
      </c>
    </row>
    <row r="6" spans="1:6" x14ac:dyDescent="0.35">
      <c r="A6" s="19" t="str">
        <f>'SA Validation'!$A$15</f>
        <v>Owned in personal names</v>
      </c>
      <c r="B6" s="123">
        <v>1.25</v>
      </c>
      <c r="C6" s="24" t="str">
        <f>'SA Validation'!$A$5</f>
        <v>Tracker or Variable</v>
      </c>
      <c r="D6" s="162" t="str">
        <f>'SA Validation'!$A$52</f>
        <v>=&lt;65%</v>
      </c>
      <c r="E6" s="45" t="str">
        <f t="shared" si="1"/>
        <v>Owned in personal names, 1.25, Tracker or Variable, =&lt;65%</v>
      </c>
      <c r="F6" s="9">
        <f>MAX(5.5%,'Single Account FA '!$D$19+2%)</f>
        <v>5.5E-2</v>
      </c>
    </row>
    <row r="7" spans="1:6" ht="15" thickBot="1" x14ac:dyDescent="0.4">
      <c r="A7" s="19" t="str">
        <f>'SA Validation'!$A$15</f>
        <v>Owned in personal names</v>
      </c>
      <c r="B7" s="123">
        <v>1.25</v>
      </c>
      <c r="C7" s="24" t="str">
        <f>'SA Validation'!$A$5</f>
        <v>Tracker or Variable</v>
      </c>
      <c r="D7" s="162" t="str">
        <f>'SA Validation'!$A$53</f>
        <v>&gt;65%</v>
      </c>
      <c r="E7" s="45" t="str">
        <f t="shared" si="1"/>
        <v>Owned in personal names, 1.25, Tracker or Variable, &gt;65%</v>
      </c>
      <c r="F7" s="9">
        <f>MAX(5.5%,'Single Account FA '!$D$19+2%)</f>
        <v>5.5E-2</v>
      </c>
    </row>
    <row r="8" spans="1:6" x14ac:dyDescent="0.35">
      <c r="A8" s="18" t="str">
        <f>'SA Validation'!$A$15</f>
        <v>Owned in personal names</v>
      </c>
      <c r="B8" s="122">
        <v>1.6</v>
      </c>
      <c r="C8" s="23" t="str">
        <f>'SA Validation'!$A$3</f>
        <v>Fixed for less than 5 years</v>
      </c>
      <c r="D8" s="26" t="str">
        <f>'SA Validation'!$A$52</f>
        <v>=&lt;65%</v>
      </c>
      <c r="E8" s="46" t="str">
        <f t="shared" si="1"/>
        <v>Owned in personal names, 1.6, Fixed for less than 5 years, =&lt;65%</v>
      </c>
      <c r="F8" s="8">
        <f>MAX(5.5%,'Single Account FA '!$D$19+2%)</f>
        <v>5.5E-2</v>
      </c>
    </row>
    <row r="9" spans="1:6" x14ac:dyDescent="0.35">
      <c r="A9" s="177" t="s">
        <v>48</v>
      </c>
      <c r="B9" s="170">
        <v>1.6</v>
      </c>
      <c r="C9" s="52" t="s">
        <v>36</v>
      </c>
      <c r="D9" s="171" t="str">
        <f>'SA Validation'!$A$53</f>
        <v>&gt;65%</v>
      </c>
      <c r="E9" s="169" t="str">
        <f t="shared" si="1"/>
        <v>Owned in personal names, 1.6, Fixed for less than 5 years, &gt;65%</v>
      </c>
      <c r="F9" s="172">
        <f>MAX(5.5%,'Single Account FA '!$D$19+2%)</f>
        <v>5.5E-2</v>
      </c>
    </row>
    <row r="10" spans="1:6" x14ac:dyDescent="0.35">
      <c r="A10" s="19" t="str">
        <f>'SA Validation'!$A$15</f>
        <v>Owned in personal names</v>
      </c>
      <c r="B10" s="123">
        <v>1.6</v>
      </c>
      <c r="C10" s="24" t="str">
        <f>'SA Validation'!$A$4</f>
        <v>Fixed for 5 or more years</v>
      </c>
      <c r="D10" s="171" t="str">
        <f>'SA Validation'!$A$52</f>
        <v>=&lt;65%</v>
      </c>
      <c r="E10" s="169" t="str">
        <f t="shared" si="1"/>
        <v>Owned in personal names, 1.6, Fixed for 5 or more years, =&lt;65%</v>
      </c>
      <c r="F10" s="172">
        <f>MAX(4%,'Single Account FA '!$D$19+0%)</f>
        <v>0.04</v>
      </c>
    </row>
    <row r="11" spans="1:6" x14ac:dyDescent="0.35">
      <c r="A11" s="19" t="str">
        <f>'SA Validation'!$A$15</f>
        <v>Owned in personal names</v>
      </c>
      <c r="B11" s="123">
        <v>1.6</v>
      </c>
      <c r="C11" s="24" t="str">
        <f>'SA Validation'!$A$4</f>
        <v>Fixed for 5 or more years</v>
      </c>
      <c r="D11" s="162" t="str">
        <f>'SA Validation'!$A$53</f>
        <v>&gt;65%</v>
      </c>
      <c r="E11" s="45" t="str">
        <f t="shared" si="1"/>
        <v>Owned in personal names, 1.6, Fixed for 5 or more years, &gt;65%</v>
      </c>
      <c r="F11" s="9">
        <f>MAX(4.5%,'Single Account FA '!$D$19+0%)</f>
        <v>4.4999999999999998E-2</v>
      </c>
    </row>
    <row r="12" spans="1:6" x14ac:dyDescent="0.35">
      <c r="A12" s="22" t="str">
        <f>'SA Validation'!$A$15</f>
        <v>Owned in personal names</v>
      </c>
      <c r="B12" s="130">
        <v>1.6</v>
      </c>
      <c r="C12" s="126" t="str">
        <f>'SA Validation'!$A$5</f>
        <v>Tracker or Variable</v>
      </c>
      <c r="D12" s="163" t="str">
        <f>'SA Validation'!$A$52</f>
        <v>=&lt;65%</v>
      </c>
      <c r="E12" s="128" t="str">
        <f t="shared" ref="E12:E15" si="2">CONCATENATE(A12,", ",B12,", ",C12,", ",D12)</f>
        <v>Owned in personal names, 1.6, Tracker or Variable, =&lt;65%</v>
      </c>
      <c r="F12" s="129">
        <f>MAX(5.5%,'Single Account FA '!$D$19+2%)</f>
        <v>5.5E-2</v>
      </c>
    </row>
    <row r="13" spans="1:6" ht="15" thickBot="1" x14ac:dyDescent="0.4">
      <c r="A13" s="22" t="str">
        <f>'SA Validation'!$A$15</f>
        <v>Owned in personal names</v>
      </c>
      <c r="B13" s="130">
        <v>1.6</v>
      </c>
      <c r="C13" s="126" t="str">
        <f>'SA Validation'!$A$5</f>
        <v>Tracker or Variable</v>
      </c>
      <c r="D13" s="163" t="str">
        <f>'SA Validation'!$A$53</f>
        <v>&gt;65%</v>
      </c>
      <c r="E13" s="128" t="str">
        <f t="shared" si="2"/>
        <v>Owned in personal names, 1.6, Tracker or Variable, &gt;65%</v>
      </c>
      <c r="F13" s="129">
        <f>MAX(5.5%,'Single Account FA '!$D$19+2%)</f>
        <v>5.5E-2</v>
      </c>
    </row>
    <row r="14" spans="1:6" x14ac:dyDescent="0.35">
      <c r="A14" s="18" t="str">
        <f>'SA Validation'!$A$15</f>
        <v>Owned in personal names</v>
      </c>
      <c r="B14" s="122">
        <v>1.75</v>
      </c>
      <c r="C14" s="23" t="str">
        <f>'SA Validation'!$A$3</f>
        <v>Fixed for less than 5 years</v>
      </c>
      <c r="D14" s="26" t="str">
        <f>'SA Validation'!$A$52</f>
        <v>=&lt;65%</v>
      </c>
      <c r="E14" s="46" t="str">
        <f t="shared" si="2"/>
        <v>Owned in personal names, 1.75, Fixed for less than 5 years, =&lt;65%</v>
      </c>
      <c r="F14" s="8">
        <f>MAX(5.5%,'Single Account FA '!$D$19+2%)</f>
        <v>5.5E-2</v>
      </c>
    </row>
    <row r="15" spans="1:6" x14ac:dyDescent="0.35">
      <c r="A15" s="177" t="s">
        <v>48</v>
      </c>
      <c r="B15" s="170">
        <v>1.75</v>
      </c>
      <c r="C15" s="52" t="s">
        <v>36</v>
      </c>
      <c r="D15" s="171" t="str">
        <f>'SA Validation'!$A$53</f>
        <v>&gt;65%</v>
      </c>
      <c r="E15" s="169" t="str">
        <f t="shared" si="2"/>
        <v>Owned in personal names, 1.75, Fixed for less than 5 years, &gt;65%</v>
      </c>
      <c r="F15" s="172">
        <f>MAX(5.5%,'Single Account FA '!$D$19+2%)</f>
        <v>5.5E-2</v>
      </c>
    </row>
    <row r="16" spans="1:6" x14ac:dyDescent="0.35">
      <c r="A16" s="19" t="str">
        <f>'SA Validation'!$A$15</f>
        <v>Owned in personal names</v>
      </c>
      <c r="B16" s="123">
        <v>1.75</v>
      </c>
      <c r="C16" s="24" t="str">
        <f>'SA Validation'!$A$4</f>
        <v>Fixed for 5 or more years</v>
      </c>
      <c r="D16" s="171" t="str">
        <f>'SA Validation'!$A$52</f>
        <v>=&lt;65%</v>
      </c>
      <c r="E16" s="169" t="str">
        <f>CONCATENATE(A16,", ",B16,", ",C16,", ",D16)</f>
        <v>Owned in personal names, 1.75, Fixed for 5 or more years, =&lt;65%</v>
      </c>
      <c r="F16" s="172">
        <f>MAX(4%,'Single Account FA '!$D$19+0%)</f>
        <v>0.04</v>
      </c>
    </row>
    <row r="17" spans="1:6" x14ac:dyDescent="0.35">
      <c r="A17" s="19" t="str">
        <f>'SA Validation'!$A$15</f>
        <v>Owned in personal names</v>
      </c>
      <c r="B17" s="123">
        <v>1.75</v>
      </c>
      <c r="C17" s="24" t="str">
        <f>'SA Validation'!$A$4</f>
        <v>Fixed for 5 or more years</v>
      </c>
      <c r="D17" s="162" t="str">
        <f>'SA Validation'!$A$53</f>
        <v>&gt;65%</v>
      </c>
      <c r="E17" s="45" t="str">
        <f>CONCATENATE(A17,", ",B17,", ",C17,", ",D17)</f>
        <v>Owned in personal names, 1.75, Fixed for 5 or more years, &gt;65%</v>
      </c>
      <c r="F17" s="9">
        <f>MAX(4.5%,'Single Account FA '!$D$19+0%)</f>
        <v>4.4999999999999998E-2</v>
      </c>
    </row>
    <row r="18" spans="1:6" x14ac:dyDescent="0.35">
      <c r="A18" s="22" t="str">
        <f>'SA Validation'!$A$15</f>
        <v>Owned in personal names</v>
      </c>
      <c r="B18" s="130">
        <v>1.75</v>
      </c>
      <c r="C18" s="126" t="str">
        <f>'SA Validation'!$A$5</f>
        <v>Tracker or Variable</v>
      </c>
      <c r="D18" s="163" t="str">
        <f>'SA Validation'!$A$52</f>
        <v>=&lt;65%</v>
      </c>
      <c r="E18" s="128" t="str">
        <f>CONCATENATE(A18,", ",B18,", ",C18,", ",D18)</f>
        <v>Owned in personal names, 1.75, Tracker or Variable, =&lt;65%</v>
      </c>
      <c r="F18" s="129">
        <f>MAX(5.5%,'Single Account FA '!$D$19+2%)</f>
        <v>5.5E-2</v>
      </c>
    </row>
    <row r="19" spans="1:6" ht="15" thickBot="1" x14ac:dyDescent="0.4">
      <c r="A19" s="20" t="str">
        <f>'SA Validation'!$A$15</f>
        <v>Owned in personal names</v>
      </c>
      <c r="B19" s="124">
        <v>1.75</v>
      </c>
      <c r="C19" s="25" t="str">
        <f>'SA Validation'!$A$5</f>
        <v>Tracker or Variable</v>
      </c>
      <c r="D19" s="21" t="str">
        <f>'SA Validation'!$A$53</f>
        <v>&gt;65%</v>
      </c>
      <c r="E19" s="47" t="str">
        <f>CONCATENATE(A19,", ",B19,", ",C19,", ",D19)</f>
        <v>Owned in personal names, 1.75, Tracker or Variable, &gt;65%</v>
      </c>
      <c r="F19" s="12">
        <f>MAX(5.5%,'Single Account FA '!$D$19+2%)</f>
        <v>5.5E-2</v>
      </c>
    </row>
    <row r="20" spans="1:6" x14ac:dyDescent="0.35">
      <c r="A20" s="18" t="str">
        <f>'SA Validation'!$A$16</f>
        <v>Owned in a Limited Company</v>
      </c>
      <c r="B20" s="122">
        <v>1.25</v>
      </c>
      <c r="C20" s="23" t="str">
        <f>'SA Validation'!$A$3</f>
        <v>Fixed for less than 5 years</v>
      </c>
      <c r="D20" s="26" t="str">
        <f>'SA Validation'!$A$52</f>
        <v>=&lt;65%</v>
      </c>
      <c r="E20" s="46" t="str">
        <f t="shared" ref="E20:E31" si="3">CONCATENATE(A20,", ",B20,", ",C20,", ",D20)</f>
        <v>Owned in a Limited Company, 1.25, Fixed for less than 5 years, =&lt;65%</v>
      </c>
      <c r="F20" s="8">
        <f>MAX(5.5%,'Single Account FA '!$D$19+2%)</f>
        <v>5.5E-2</v>
      </c>
    </row>
    <row r="21" spans="1:6" x14ac:dyDescent="0.35">
      <c r="A21" s="177" t="s">
        <v>49</v>
      </c>
      <c r="B21" s="170">
        <v>1.25</v>
      </c>
      <c r="C21" s="52" t="str">
        <f>'SA Validation'!$A$3</f>
        <v>Fixed for less than 5 years</v>
      </c>
      <c r="D21" s="171" t="str">
        <f>'SA Validation'!$A$53</f>
        <v>&gt;65%</v>
      </c>
      <c r="E21" s="169" t="str">
        <f t="shared" si="3"/>
        <v>Owned in a Limited Company, 1.25, Fixed for less than 5 years, &gt;65%</v>
      </c>
      <c r="F21" s="172">
        <f>MAX(5.5%,'Single Account FA '!$D$19+2%)</f>
        <v>5.5E-2</v>
      </c>
    </row>
    <row r="22" spans="1:6" x14ac:dyDescent="0.35">
      <c r="A22" s="19" t="s">
        <v>49</v>
      </c>
      <c r="B22" s="123">
        <v>1.25</v>
      </c>
      <c r="C22" s="24" t="str">
        <f>'SA Validation'!$A$4</f>
        <v>Fixed for 5 or more years</v>
      </c>
      <c r="D22" s="162" t="str">
        <f>'SA Validation'!$A$52</f>
        <v>=&lt;65%</v>
      </c>
      <c r="E22" s="45" t="str">
        <f t="shared" si="3"/>
        <v>Owned in a Limited Company, 1.25, Fixed for 5 or more years, =&lt;65%</v>
      </c>
      <c r="F22" s="9">
        <f>MAX(4.5%,'Single Account FA '!$D$19+0%)</f>
        <v>4.4999999999999998E-2</v>
      </c>
    </row>
    <row r="23" spans="1:6" x14ac:dyDescent="0.35">
      <c r="A23" s="22" t="s">
        <v>49</v>
      </c>
      <c r="B23" s="130">
        <v>1.25</v>
      </c>
      <c r="C23" s="126" t="str">
        <f>'SA Validation'!$A$4</f>
        <v>Fixed for 5 or more years</v>
      </c>
      <c r="D23" s="163" t="str">
        <f>'SA Validation'!$A$53</f>
        <v>&gt;65%</v>
      </c>
      <c r="E23" s="128" t="str">
        <f t="shared" si="3"/>
        <v>Owned in a Limited Company, 1.25, Fixed for 5 or more years, &gt;65%</v>
      </c>
      <c r="F23" s="129">
        <f>MAX(4.5%,'Single Account FA '!$D$19+0%)</f>
        <v>4.4999999999999998E-2</v>
      </c>
    </row>
    <row r="24" spans="1:6" x14ac:dyDescent="0.35">
      <c r="A24" s="22" t="s">
        <v>49</v>
      </c>
      <c r="B24" s="130">
        <v>1.25</v>
      </c>
      <c r="C24" s="126" t="str">
        <f>'SA Validation'!$A$5</f>
        <v>Tracker or Variable</v>
      </c>
      <c r="D24" s="163" t="str">
        <f>'SA Validation'!$A$52</f>
        <v>=&lt;65%</v>
      </c>
      <c r="E24" s="128" t="str">
        <f t="shared" si="3"/>
        <v>Owned in a Limited Company, 1.25, Tracker or Variable, =&lt;65%</v>
      </c>
      <c r="F24" s="129">
        <f>MAX(5.5%,'Single Account FA '!$D$19+2%)</f>
        <v>5.5E-2</v>
      </c>
    </row>
    <row r="25" spans="1:6" ht="15" thickBot="1" x14ac:dyDescent="0.4">
      <c r="A25" s="20" t="s">
        <v>49</v>
      </c>
      <c r="B25" s="124">
        <v>1.25</v>
      </c>
      <c r="C25" s="25" t="str">
        <f>'SA Validation'!$A$5</f>
        <v>Tracker or Variable</v>
      </c>
      <c r="D25" s="21" t="str">
        <f>'SA Validation'!$A$53</f>
        <v>&gt;65%</v>
      </c>
      <c r="E25" s="47" t="str">
        <f t="shared" si="3"/>
        <v>Owned in a Limited Company, 1.25, Tracker or Variable, &gt;65%</v>
      </c>
      <c r="F25" s="12">
        <f>MAX(5.5%,'Single Account FA '!$D$19+2%)</f>
        <v>5.5E-2</v>
      </c>
    </row>
    <row r="26" spans="1:6" x14ac:dyDescent="0.35">
      <c r="A26" s="18" t="s">
        <v>49</v>
      </c>
      <c r="B26" s="122">
        <v>1.75</v>
      </c>
      <c r="C26" s="23" t="str">
        <f>'SA Validation'!$A$3</f>
        <v>Fixed for less than 5 years</v>
      </c>
      <c r="D26" s="26" t="str">
        <f>'SA Validation'!$A$52</f>
        <v>=&lt;65%</v>
      </c>
      <c r="E26" s="46" t="str">
        <f t="shared" si="3"/>
        <v>Owned in a Limited Company, 1.75, Fixed for less than 5 years, =&lt;65%</v>
      </c>
      <c r="F26" s="8">
        <f>MAX(5.5%,'Single Account FA '!$D$19+2%)</f>
        <v>5.5E-2</v>
      </c>
    </row>
    <row r="27" spans="1:6" x14ac:dyDescent="0.35">
      <c r="A27" s="177" t="s">
        <v>49</v>
      </c>
      <c r="B27" s="170">
        <v>1.75</v>
      </c>
      <c r="C27" s="52" t="str">
        <f>'SA Validation'!$A$3</f>
        <v>Fixed for less than 5 years</v>
      </c>
      <c r="D27" s="171" t="str">
        <f>'SA Validation'!$A$53</f>
        <v>&gt;65%</v>
      </c>
      <c r="E27" s="169" t="str">
        <f t="shared" si="3"/>
        <v>Owned in a Limited Company, 1.75, Fixed for less than 5 years, &gt;65%</v>
      </c>
      <c r="F27" s="172">
        <f>MAX(5.5%,'Single Account FA '!$D$19+2%)</f>
        <v>5.5E-2</v>
      </c>
    </row>
    <row r="28" spans="1:6" x14ac:dyDescent="0.35">
      <c r="A28" s="177" t="s">
        <v>49</v>
      </c>
      <c r="B28" s="170">
        <v>1.75</v>
      </c>
      <c r="C28" s="52" t="str">
        <f>'SA Validation'!$A$4</f>
        <v>Fixed for 5 or more years</v>
      </c>
      <c r="D28" s="171" t="str">
        <f>'SA Validation'!$A$52</f>
        <v>=&lt;65%</v>
      </c>
      <c r="E28" s="169" t="str">
        <f t="shared" si="3"/>
        <v>Owned in a Limited Company, 1.75, Fixed for 5 or more years, =&lt;65%</v>
      </c>
      <c r="F28" s="172">
        <f>MAX(4.5%,'Single Account FA '!$D$19+0%)</f>
        <v>4.4999999999999998E-2</v>
      </c>
    </row>
    <row r="29" spans="1:6" x14ac:dyDescent="0.35">
      <c r="A29" s="19" t="s">
        <v>49</v>
      </c>
      <c r="B29" s="123">
        <v>1.75</v>
      </c>
      <c r="C29" s="24" t="str">
        <f>'SA Validation'!$A$4</f>
        <v>Fixed for 5 or more years</v>
      </c>
      <c r="D29" s="162" t="str">
        <f>'SA Validation'!$A$53</f>
        <v>&gt;65%</v>
      </c>
      <c r="E29" s="45" t="str">
        <f t="shared" si="3"/>
        <v>Owned in a Limited Company, 1.75, Fixed for 5 or more years, &gt;65%</v>
      </c>
      <c r="F29" s="9">
        <f>MAX(4.5%,'Single Account FA '!$D$19+0%)</f>
        <v>4.4999999999999998E-2</v>
      </c>
    </row>
    <row r="30" spans="1:6" x14ac:dyDescent="0.35">
      <c r="A30" s="22" t="s">
        <v>49</v>
      </c>
      <c r="B30" s="130">
        <v>1.75</v>
      </c>
      <c r="C30" s="126" t="str">
        <f>'SA Validation'!$A$5</f>
        <v>Tracker or Variable</v>
      </c>
      <c r="D30" s="163" t="str">
        <f>'SA Validation'!$A$52</f>
        <v>=&lt;65%</v>
      </c>
      <c r="E30" s="128" t="str">
        <f t="shared" si="3"/>
        <v>Owned in a Limited Company, 1.75, Tracker or Variable, =&lt;65%</v>
      </c>
      <c r="F30" s="129">
        <f>MAX(5.5%,'Single Account FA '!$D$19+2%)</f>
        <v>5.5E-2</v>
      </c>
    </row>
    <row r="31" spans="1:6" ht="15" thickBot="1" x14ac:dyDescent="0.4">
      <c r="A31" s="20" t="s">
        <v>49</v>
      </c>
      <c r="B31" s="124">
        <v>1.75</v>
      </c>
      <c r="C31" s="25" t="str">
        <f>'SA Validation'!$A$5</f>
        <v>Tracker or Variable</v>
      </c>
      <c r="D31" s="21" t="str">
        <f>'SA Validation'!$A$53</f>
        <v>&gt;65%</v>
      </c>
      <c r="E31" s="47" t="str">
        <f t="shared" si="3"/>
        <v>Owned in a Limited Company, 1.75, Tracker or Variable, &gt;65%</v>
      </c>
      <c r="F31" s="12">
        <f>MAX(5.5%,'Single Account FA '!$D$19+2%)</f>
        <v>5.5E-2</v>
      </c>
    </row>
  </sheetData>
  <autoFilter ref="A1:F31" xr:uid="{AB6007AE-D7A8-4711-AE9A-9625103AD3E3}"/>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88B36-A0CC-401D-8453-AC4F4323BA68}">
  <sheetPr>
    <tabColor theme="8"/>
  </sheetPr>
  <dimension ref="A1:B61"/>
  <sheetViews>
    <sheetView workbookViewId="0">
      <selection activeCell="J43" sqref="J43"/>
    </sheetView>
  </sheetViews>
  <sheetFormatPr defaultRowHeight="14.5" x14ac:dyDescent="0.35"/>
  <cols>
    <col min="1" max="1" width="47.1796875" customWidth="1"/>
    <col min="2" max="2" width="13.81640625" bestFit="1" customWidth="1"/>
  </cols>
  <sheetData>
    <row r="1" spans="1:2" x14ac:dyDescent="0.35">
      <c r="A1" s="2"/>
    </row>
    <row r="2" spans="1:2" x14ac:dyDescent="0.35">
      <c r="A2" s="2" t="s">
        <v>35</v>
      </c>
    </row>
    <row r="3" spans="1:2" x14ac:dyDescent="0.35">
      <c r="A3" s="3" t="s">
        <v>36</v>
      </c>
    </row>
    <row r="4" spans="1:2" x14ac:dyDescent="0.35">
      <c r="A4" s="3" t="s">
        <v>37</v>
      </c>
    </row>
    <row r="5" spans="1:2" x14ac:dyDescent="0.35">
      <c r="A5" s="3" t="s">
        <v>38</v>
      </c>
    </row>
    <row r="6" spans="1:2" x14ac:dyDescent="0.35">
      <c r="A6" s="3"/>
    </row>
    <row r="7" spans="1:2" x14ac:dyDescent="0.35">
      <c r="A7" s="3"/>
    </row>
    <row r="8" spans="1:2" x14ac:dyDescent="0.35">
      <c r="A8" s="2" t="s">
        <v>39</v>
      </c>
      <c r="B8" t="s">
        <v>40</v>
      </c>
    </row>
    <row r="9" spans="1:2" x14ac:dyDescent="0.35">
      <c r="A9" s="3" t="s">
        <v>41</v>
      </c>
      <c r="B9" t="s">
        <v>42</v>
      </c>
    </row>
    <row r="10" spans="1:2" x14ac:dyDescent="0.35">
      <c r="A10" s="3" t="s">
        <v>43</v>
      </c>
      <c r="B10" t="s">
        <v>44</v>
      </c>
    </row>
    <row r="11" spans="1:2" x14ac:dyDescent="0.35">
      <c r="A11" s="3" t="s">
        <v>45</v>
      </c>
      <c r="B11" t="s">
        <v>44</v>
      </c>
    </row>
    <row r="12" spans="1:2" x14ac:dyDescent="0.35">
      <c r="A12" s="3" t="s">
        <v>46</v>
      </c>
      <c r="B12" t="s">
        <v>44</v>
      </c>
    </row>
    <row r="14" spans="1:2" x14ac:dyDescent="0.35">
      <c r="A14" s="2" t="s">
        <v>47</v>
      </c>
    </row>
    <row r="15" spans="1:2" x14ac:dyDescent="0.35">
      <c r="A15" s="3" t="s">
        <v>48</v>
      </c>
    </row>
    <row r="16" spans="1:2" x14ac:dyDescent="0.35">
      <c r="A16" s="3" t="s">
        <v>49</v>
      </c>
    </row>
    <row r="18" spans="1:1" x14ac:dyDescent="0.35">
      <c r="A18" s="2" t="s">
        <v>50</v>
      </c>
    </row>
    <row r="19" spans="1:1" x14ac:dyDescent="0.35">
      <c r="A19" s="3" t="s">
        <v>51</v>
      </c>
    </row>
    <row r="20" spans="1:1" x14ac:dyDescent="0.35">
      <c r="A20" s="3" t="s">
        <v>52</v>
      </c>
    </row>
    <row r="22" spans="1:1" x14ac:dyDescent="0.35">
      <c r="A22" s="2" t="s">
        <v>53</v>
      </c>
    </row>
    <row r="23" spans="1:1" x14ac:dyDescent="0.35">
      <c r="A23" s="3" t="s">
        <v>54</v>
      </c>
    </row>
    <row r="24" spans="1:1" x14ac:dyDescent="0.35">
      <c r="A24" s="3" t="s">
        <v>55</v>
      </c>
    </row>
    <row r="26" spans="1:1" x14ac:dyDescent="0.35">
      <c r="A26" s="2" t="s">
        <v>56</v>
      </c>
    </row>
    <row r="27" spans="1:1" x14ac:dyDescent="0.35">
      <c r="A27" s="3" t="s">
        <v>57</v>
      </c>
    </row>
    <row r="28" spans="1:1" x14ac:dyDescent="0.35">
      <c r="A28" s="3" t="s">
        <v>58</v>
      </c>
    </row>
    <row r="30" spans="1:1" x14ac:dyDescent="0.35">
      <c r="A30" s="2" t="s">
        <v>59</v>
      </c>
    </row>
    <row r="31" spans="1:1" x14ac:dyDescent="0.35">
      <c r="A31" s="3" t="s">
        <v>60</v>
      </c>
    </row>
    <row r="32" spans="1:1" x14ac:dyDescent="0.35">
      <c r="A32" s="3" t="s">
        <v>61</v>
      </c>
    </row>
    <row r="34" spans="1:1" x14ac:dyDescent="0.35">
      <c r="A34" s="2" t="s">
        <v>62</v>
      </c>
    </row>
    <row r="35" spans="1:1" x14ac:dyDescent="0.35">
      <c r="A35" s="3" t="s">
        <v>63</v>
      </c>
    </row>
    <row r="36" spans="1:1" x14ac:dyDescent="0.35">
      <c r="A36" s="3" t="s">
        <v>64</v>
      </c>
    </row>
    <row r="37" spans="1:1" x14ac:dyDescent="0.35">
      <c r="A37" s="3" t="s">
        <v>65</v>
      </c>
    </row>
    <row r="38" spans="1:1" x14ac:dyDescent="0.35">
      <c r="A38" s="3" t="s">
        <v>66</v>
      </c>
    </row>
    <row r="39" spans="1:1" x14ac:dyDescent="0.35">
      <c r="A39" s="3" t="s">
        <v>67</v>
      </c>
    </row>
    <row r="41" spans="1:1" x14ac:dyDescent="0.35">
      <c r="A41" s="1" t="s">
        <v>68</v>
      </c>
    </row>
    <row r="43" spans="1:1" x14ac:dyDescent="0.35">
      <c r="A43" s="41" t="s">
        <v>69</v>
      </c>
    </row>
    <row r="44" spans="1:1" x14ac:dyDescent="0.35">
      <c r="A44" s="43">
        <v>0.5</v>
      </c>
    </row>
    <row r="45" spans="1:1" x14ac:dyDescent="0.35">
      <c r="A45" s="43">
        <v>0.6</v>
      </c>
    </row>
    <row r="46" spans="1:1" x14ac:dyDescent="0.35">
      <c r="A46" s="43">
        <v>0.65</v>
      </c>
    </row>
    <row r="47" spans="1:1" x14ac:dyDescent="0.35">
      <c r="A47" s="43">
        <v>0.7</v>
      </c>
    </row>
    <row r="48" spans="1:1" x14ac:dyDescent="0.35">
      <c r="A48" s="43">
        <v>0.75</v>
      </c>
    </row>
    <row r="49" spans="1:1" x14ac:dyDescent="0.35">
      <c r="A49" s="43">
        <v>0.8</v>
      </c>
    </row>
    <row r="51" spans="1:1" x14ac:dyDescent="0.35">
      <c r="A51" s="41" t="s">
        <v>70</v>
      </c>
    </row>
    <row r="52" spans="1:1" x14ac:dyDescent="0.35">
      <c r="A52" s="167" t="s">
        <v>90</v>
      </c>
    </row>
    <row r="53" spans="1:1" x14ac:dyDescent="0.35">
      <c r="A53" s="168" t="s">
        <v>91</v>
      </c>
    </row>
    <row r="54" spans="1:1" x14ac:dyDescent="0.35">
      <c r="A54" s="42"/>
    </row>
    <row r="55" spans="1:1" x14ac:dyDescent="0.35">
      <c r="A55" t="s">
        <v>93</v>
      </c>
    </row>
    <row r="56" spans="1:1" x14ac:dyDescent="0.35">
      <c r="A56" s="173">
        <v>0.03</v>
      </c>
    </row>
    <row r="57" spans="1:1" x14ac:dyDescent="0.35">
      <c r="A57">
        <v>0</v>
      </c>
    </row>
    <row r="59" spans="1:1" x14ac:dyDescent="0.35">
      <c r="A59" t="s">
        <v>94</v>
      </c>
    </row>
    <row r="60" spans="1:1" x14ac:dyDescent="0.35">
      <c r="A60" t="s">
        <v>95</v>
      </c>
    </row>
    <row r="61" spans="1:1" x14ac:dyDescent="0.35">
      <c r="A61" t="s">
        <v>96</v>
      </c>
    </row>
  </sheetData>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C3B79-4BB1-4051-A746-724421FF4F5E}">
  <sheetPr>
    <tabColor rgb="FFFF0000"/>
  </sheetPr>
  <dimension ref="A1:F31"/>
  <sheetViews>
    <sheetView zoomScale="70" zoomScaleNormal="70" workbookViewId="0">
      <selection activeCell="J43" sqref="J43"/>
    </sheetView>
  </sheetViews>
  <sheetFormatPr defaultRowHeight="14.5" x14ac:dyDescent="0.35"/>
  <cols>
    <col min="1" max="1" width="30.453125" customWidth="1"/>
    <col min="2" max="2" width="30.453125" style="114" customWidth="1"/>
    <col min="3" max="4" width="31.54296875" customWidth="1"/>
    <col min="5" max="5" width="74.1796875" style="16" customWidth="1"/>
    <col min="6" max="6" width="15.54296875" style="4" customWidth="1"/>
  </cols>
  <sheetData>
    <row r="1" spans="1:6" ht="15" thickBot="1" x14ac:dyDescent="0.4">
      <c r="A1" s="44" t="s">
        <v>71</v>
      </c>
      <c r="B1" s="121" t="s">
        <v>6</v>
      </c>
      <c r="C1" s="10" t="s">
        <v>72</v>
      </c>
      <c r="D1" s="10" t="s">
        <v>81</v>
      </c>
      <c r="E1" s="48" t="s">
        <v>73</v>
      </c>
      <c r="F1" s="11" t="s">
        <v>74</v>
      </c>
    </row>
    <row r="2" spans="1:6" x14ac:dyDescent="0.35">
      <c r="A2" s="23" t="str">
        <f>'SA Validation'!$A$15</f>
        <v>Owned in personal names</v>
      </c>
      <c r="B2" s="122">
        <v>1.25</v>
      </c>
      <c r="C2" s="53" t="str">
        <f>'SA Validation'!$A$3</f>
        <v>Fixed for less than 5 years</v>
      </c>
      <c r="D2" s="53" t="str">
        <f>'MA Validation'!$A$52</f>
        <v>=&lt;65%</v>
      </c>
      <c r="E2" s="46" t="str">
        <f t="shared" ref="E2:E3" si="0">CONCATENATE(A2,", ",B2,", ",C2,", ",D2)</f>
        <v>Owned in personal names, 1.25, Fixed for less than 5 years, =&lt;65%</v>
      </c>
      <c r="F2" s="8">
        <f>MAX(5.5%,'Multiple Account FA'!$D$18+2%)</f>
        <v>5.5E-2</v>
      </c>
    </row>
    <row r="3" spans="1:6" x14ac:dyDescent="0.35">
      <c r="A3" s="52" t="str">
        <f>'SA Validation'!$A$15</f>
        <v>Owned in personal names</v>
      </c>
      <c r="B3" s="170">
        <v>1.25</v>
      </c>
      <c r="C3" s="174" t="str">
        <f>'SA Validation'!$A$3</f>
        <v>Fixed for less than 5 years</v>
      </c>
      <c r="D3" s="174" t="str">
        <f>'MA Validation'!$A$53</f>
        <v>&gt;65%</v>
      </c>
      <c r="E3" s="169" t="str">
        <f t="shared" si="0"/>
        <v>Owned in personal names, 1.25, Fixed for less than 5 years, &gt;65%</v>
      </c>
      <c r="F3" s="172">
        <f>MAX(5.5%,'Multiple Account FA'!$D$18+2%)</f>
        <v>5.5E-2</v>
      </c>
    </row>
    <row r="4" spans="1:6" x14ac:dyDescent="0.35">
      <c r="A4" s="52" t="str">
        <f>'SA Validation'!$A$15</f>
        <v>Owned in personal names</v>
      </c>
      <c r="B4" s="170">
        <v>1.25</v>
      </c>
      <c r="C4" s="174" t="str">
        <f>'SA Validation'!$A$4</f>
        <v>Fixed for 5 or more years</v>
      </c>
      <c r="D4" s="174" t="str">
        <f>'MA Validation'!$A$52</f>
        <v>=&lt;65%</v>
      </c>
      <c r="E4" s="169" t="str">
        <f>CONCATENATE(A4,", ",B4,", ",C4,", ",D4)</f>
        <v>Owned in personal names, 1.25, Fixed for 5 or more years, =&lt;65%</v>
      </c>
      <c r="F4" s="172">
        <f>MAX(4%,'Multiple Account FA'!$D$18+0%)</f>
        <v>0.04</v>
      </c>
    </row>
    <row r="5" spans="1:6" x14ac:dyDescent="0.35">
      <c r="A5" s="24" t="str">
        <f>'SA Validation'!$A$15</f>
        <v>Owned in personal names</v>
      </c>
      <c r="B5" s="123">
        <v>1.25</v>
      </c>
      <c r="C5" s="54" t="str">
        <f>'SA Validation'!$A$4</f>
        <v>Fixed for 5 or more years</v>
      </c>
      <c r="D5" s="54" t="str">
        <f>'MA Validation'!$A$53</f>
        <v>&gt;65%</v>
      </c>
      <c r="E5" s="45" t="str">
        <f>CONCATENATE(A5,", ",B5,", ",C5,", ",D5)</f>
        <v>Owned in personal names, 1.25, Fixed for 5 or more years, &gt;65%</v>
      </c>
      <c r="F5" s="9">
        <f>MAX(4.5%,'Multiple Account FA'!$D$18+0%)</f>
        <v>4.4999999999999998E-2</v>
      </c>
    </row>
    <row r="6" spans="1:6" x14ac:dyDescent="0.35">
      <c r="A6" s="24" t="str">
        <f>'SA Validation'!$A$15</f>
        <v>Owned in personal names</v>
      </c>
      <c r="B6" s="123">
        <v>1.25</v>
      </c>
      <c r="C6" s="54" t="str">
        <f>'SA Validation'!$A$5</f>
        <v>Tracker or Variable</v>
      </c>
      <c r="D6" s="54" t="str">
        <f>'MA Validation'!$A$52</f>
        <v>=&lt;65%</v>
      </c>
      <c r="E6" s="45" t="str">
        <f t="shared" ref="E6:E9" si="1">CONCATENATE(A6,", ",B6,", ",C6,", ",D6)</f>
        <v>Owned in personal names, 1.25, Tracker or Variable, =&lt;65%</v>
      </c>
      <c r="F6" s="9">
        <f>MAX(5.5%,'Multiple Account FA'!$D$18+2%)</f>
        <v>5.5E-2</v>
      </c>
    </row>
    <row r="7" spans="1:6" ht="15" thickBot="1" x14ac:dyDescent="0.4">
      <c r="A7" s="24" t="str">
        <f>'SA Validation'!$A$15</f>
        <v>Owned in personal names</v>
      </c>
      <c r="B7" s="123">
        <v>1.25</v>
      </c>
      <c r="C7" s="54" t="str">
        <f>'SA Validation'!$A$5</f>
        <v>Tracker or Variable</v>
      </c>
      <c r="D7" s="54" t="str">
        <f>'MA Validation'!$A$53</f>
        <v>&gt;65%</v>
      </c>
      <c r="E7" s="45" t="str">
        <f t="shared" si="1"/>
        <v>Owned in personal names, 1.25, Tracker or Variable, &gt;65%</v>
      </c>
      <c r="F7" s="9">
        <f>MAX(5.5%,'Multiple Account FA'!$D$18+2%)</f>
        <v>5.5E-2</v>
      </c>
    </row>
    <row r="8" spans="1:6" x14ac:dyDescent="0.35">
      <c r="A8" s="23" t="str">
        <f>'SA Validation'!$A$15</f>
        <v>Owned in personal names</v>
      </c>
      <c r="B8" s="122">
        <v>1.6</v>
      </c>
      <c r="C8" s="53" t="str">
        <f>'SA Validation'!$A$3</f>
        <v>Fixed for less than 5 years</v>
      </c>
      <c r="D8" s="53" t="str">
        <f>'MA Validation'!$A$52</f>
        <v>=&lt;65%</v>
      </c>
      <c r="E8" s="46" t="str">
        <f t="shared" si="1"/>
        <v>Owned in personal names, 1.6, Fixed for less than 5 years, =&lt;65%</v>
      </c>
      <c r="F8" s="8">
        <f>MAX(5.5%,'Multiple Account FA'!$D$18+2%)</f>
        <v>5.5E-2</v>
      </c>
    </row>
    <row r="9" spans="1:6" x14ac:dyDescent="0.35">
      <c r="A9" s="52" t="str">
        <f>'SA Validation'!$A$15</f>
        <v>Owned in personal names</v>
      </c>
      <c r="B9" s="170">
        <v>1.6</v>
      </c>
      <c r="C9" s="174" t="str">
        <f>'SA Validation'!$A$3</f>
        <v>Fixed for less than 5 years</v>
      </c>
      <c r="D9" s="174" t="str">
        <f>'MA Validation'!$A$53</f>
        <v>&gt;65%</v>
      </c>
      <c r="E9" s="169" t="str">
        <f t="shared" si="1"/>
        <v>Owned in personal names, 1.6, Fixed for less than 5 years, &gt;65%</v>
      </c>
      <c r="F9" s="172">
        <f>MAX(5.5%,'Multiple Account FA'!$D$18+2%)</f>
        <v>5.5E-2</v>
      </c>
    </row>
    <row r="10" spans="1:6" x14ac:dyDescent="0.35">
      <c r="A10" s="52" t="str">
        <f>'SA Validation'!$A$15</f>
        <v>Owned in personal names</v>
      </c>
      <c r="B10" s="170">
        <v>1.6</v>
      </c>
      <c r="C10" s="174" t="str">
        <f>'SA Validation'!$A$4</f>
        <v>Fixed for 5 or more years</v>
      </c>
      <c r="D10" s="174" t="str">
        <f>'MA Validation'!$A$52</f>
        <v>=&lt;65%</v>
      </c>
      <c r="E10" s="169" t="str">
        <f>CONCATENATE(A10,", ",B10,", ",C10,", ",D10)</f>
        <v>Owned in personal names, 1.6, Fixed for 5 or more years, =&lt;65%</v>
      </c>
      <c r="F10" s="172">
        <f>MAX(4%,'Multiple Account FA'!$D$18+0%)</f>
        <v>0.04</v>
      </c>
    </row>
    <row r="11" spans="1:6" x14ac:dyDescent="0.35">
      <c r="A11" s="24" t="str">
        <f>'SA Validation'!$A$15</f>
        <v>Owned in personal names</v>
      </c>
      <c r="B11" s="123">
        <v>1.6</v>
      </c>
      <c r="C11" s="54" t="str">
        <f>'SA Validation'!$A$4</f>
        <v>Fixed for 5 or more years</v>
      </c>
      <c r="D11" s="54" t="str">
        <f>'MA Validation'!$A$53</f>
        <v>&gt;65%</v>
      </c>
      <c r="E11" s="45" t="str">
        <f>CONCATENATE(A11,", ",B11,", ",C11,", ",D11)</f>
        <v>Owned in personal names, 1.6, Fixed for 5 or more years, &gt;65%</v>
      </c>
      <c r="F11" s="9">
        <f>MAX(4.5%,'Multiple Account FA'!$D$18+0%)</f>
        <v>4.4999999999999998E-2</v>
      </c>
    </row>
    <row r="12" spans="1:6" x14ac:dyDescent="0.35">
      <c r="A12" s="126" t="str">
        <f>'SA Validation'!$A$15</f>
        <v>Owned in personal names</v>
      </c>
      <c r="B12" s="130">
        <v>1.6</v>
      </c>
      <c r="C12" s="131" t="str">
        <f>'SA Validation'!$A$5</f>
        <v>Tracker or Variable</v>
      </c>
      <c r="D12" s="131" t="str">
        <f>'MA Validation'!$A$52</f>
        <v>=&lt;65%</v>
      </c>
      <c r="E12" s="128" t="str">
        <f t="shared" ref="E12:E15" si="2">CONCATENATE(A12,", ",B12,", ",C12,", ",D12)</f>
        <v>Owned in personal names, 1.6, Tracker or Variable, =&lt;65%</v>
      </c>
      <c r="F12" s="129">
        <f>MAX(5.5%,'Multiple Account FA'!$D$18+2%)</f>
        <v>5.5E-2</v>
      </c>
    </row>
    <row r="13" spans="1:6" ht="15" thickBot="1" x14ac:dyDescent="0.4">
      <c r="A13" s="126" t="str">
        <f>'SA Validation'!$A$15</f>
        <v>Owned in personal names</v>
      </c>
      <c r="B13" s="130">
        <v>1.6</v>
      </c>
      <c r="C13" s="131" t="str">
        <f>'SA Validation'!$A$5</f>
        <v>Tracker or Variable</v>
      </c>
      <c r="D13" s="131" t="str">
        <f>'MA Validation'!$A$53</f>
        <v>&gt;65%</v>
      </c>
      <c r="E13" s="128" t="str">
        <f t="shared" si="2"/>
        <v>Owned in personal names, 1.6, Tracker or Variable, &gt;65%</v>
      </c>
      <c r="F13" s="129">
        <f>MAX(5.5%,'Multiple Account FA'!$D$18+2%)</f>
        <v>5.5E-2</v>
      </c>
    </row>
    <row r="14" spans="1:6" x14ac:dyDescent="0.35">
      <c r="A14" s="23" t="str">
        <f>'SA Validation'!$A$15</f>
        <v>Owned in personal names</v>
      </c>
      <c r="B14" s="122">
        <v>1.75</v>
      </c>
      <c r="C14" s="53" t="str">
        <f>'SA Validation'!$A$3</f>
        <v>Fixed for less than 5 years</v>
      </c>
      <c r="D14" s="53" t="str">
        <f>'MA Validation'!$A$52</f>
        <v>=&lt;65%</v>
      </c>
      <c r="E14" s="46" t="str">
        <f t="shared" si="2"/>
        <v>Owned in personal names, 1.75, Fixed for less than 5 years, =&lt;65%</v>
      </c>
      <c r="F14" s="8">
        <f>MAX(5.5%,'Multiple Account FA'!$D$18+2%)</f>
        <v>5.5E-2</v>
      </c>
    </row>
    <row r="15" spans="1:6" x14ac:dyDescent="0.35">
      <c r="A15" s="52" t="str">
        <f>'SA Validation'!$A$15</f>
        <v>Owned in personal names</v>
      </c>
      <c r="B15" s="170">
        <v>1.75</v>
      </c>
      <c r="C15" s="174" t="str">
        <f>'SA Validation'!$A$3</f>
        <v>Fixed for less than 5 years</v>
      </c>
      <c r="D15" s="174" t="str">
        <f>'MA Validation'!$A$53</f>
        <v>&gt;65%</v>
      </c>
      <c r="E15" s="169" t="str">
        <f t="shared" si="2"/>
        <v>Owned in personal names, 1.75, Fixed for less than 5 years, &gt;65%</v>
      </c>
      <c r="F15" s="172">
        <f>MAX(5.5%,'Multiple Account FA'!$D$18+2%)</f>
        <v>5.5E-2</v>
      </c>
    </row>
    <row r="16" spans="1:6" x14ac:dyDescent="0.35">
      <c r="A16" s="52" t="str">
        <f>'SA Validation'!$A$15</f>
        <v>Owned in personal names</v>
      </c>
      <c r="B16" s="170">
        <v>1.75</v>
      </c>
      <c r="C16" s="174" t="str">
        <f>'SA Validation'!$A$4</f>
        <v>Fixed for 5 or more years</v>
      </c>
      <c r="D16" s="174" t="str">
        <f>'MA Validation'!$A$52</f>
        <v>=&lt;65%</v>
      </c>
      <c r="E16" s="169" t="str">
        <f>CONCATENATE(A16,", ",B16,", ",C16,", ",D16)</f>
        <v>Owned in personal names, 1.75, Fixed for 5 or more years, =&lt;65%</v>
      </c>
      <c r="F16" s="172">
        <f>MAX(4%,'Multiple Account FA'!$D$18+0%)</f>
        <v>0.04</v>
      </c>
    </row>
    <row r="17" spans="1:6" x14ac:dyDescent="0.35">
      <c r="A17" s="24" t="str">
        <f>'SA Validation'!$A$15</f>
        <v>Owned in personal names</v>
      </c>
      <c r="B17" s="123">
        <v>1.75</v>
      </c>
      <c r="C17" s="54" t="str">
        <f>'SA Validation'!$A$4</f>
        <v>Fixed for 5 or more years</v>
      </c>
      <c r="D17" s="54" t="str">
        <f>'MA Validation'!$A$53</f>
        <v>&gt;65%</v>
      </c>
      <c r="E17" s="45" t="str">
        <f>CONCATENATE(A17,", ",B17,", ",C17,", ",D17)</f>
        <v>Owned in personal names, 1.75, Fixed for 5 or more years, &gt;65%</v>
      </c>
      <c r="F17" s="9">
        <f>MAX(4.5%,'Multiple Account FA'!$D$18+0%)</f>
        <v>4.4999999999999998E-2</v>
      </c>
    </row>
    <row r="18" spans="1:6" x14ac:dyDescent="0.35">
      <c r="A18" s="126" t="str">
        <f>'SA Validation'!$A$15</f>
        <v>Owned in personal names</v>
      </c>
      <c r="B18" s="130">
        <v>1.75</v>
      </c>
      <c r="C18" s="131" t="str">
        <f>'SA Validation'!$A$5</f>
        <v>Tracker or Variable</v>
      </c>
      <c r="D18" s="131" t="str">
        <f>'MA Validation'!$A$52</f>
        <v>=&lt;65%</v>
      </c>
      <c r="E18" s="128" t="str">
        <f t="shared" ref="E18:E31" si="3">CONCATENATE(A18,", ",B18,", ",C18,", ",D18)</f>
        <v>Owned in personal names, 1.75, Tracker or Variable, =&lt;65%</v>
      </c>
      <c r="F18" s="129">
        <f>MAX(5.5%,'Multiple Account FA'!$D$18+2%)</f>
        <v>5.5E-2</v>
      </c>
    </row>
    <row r="19" spans="1:6" ht="15" thickBot="1" x14ac:dyDescent="0.4">
      <c r="A19" s="25" t="str">
        <f>'SA Validation'!$A$15</f>
        <v>Owned in personal names</v>
      </c>
      <c r="B19" s="124">
        <v>1.75</v>
      </c>
      <c r="C19" s="55" t="str">
        <f>'SA Validation'!$A$5</f>
        <v>Tracker or Variable</v>
      </c>
      <c r="D19" s="55" t="str">
        <f>'MA Validation'!$A$53</f>
        <v>&gt;65%</v>
      </c>
      <c r="E19" s="47" t="str">
        <f t="shared" si="3"/>
        <v>Owned in personal names, 1.75, Tracker or Variable, &gt;65%</v>
      </c>
      <c r="F19" s="12">
        <f>MAX(5.5%,'Multiple Account FA'!$D$18+2%)</f>
        <v>5.5E-2</v>
      </c>
    </row>
    <row r="20" spans="1:6" x14ac:dyDescent="0.35">
      <c r="A20" s="23" t="str">
        <f>'SA Validation'!$A$16</f>
        <v>Owned in a Limited Company</v>
      </c>
      <c r="B20" s="122">
        <v>1.25</v>
      </c>
      <c r="C20" s="53" t="str">
        <f>'SA Validation'!$A$3</f>
        <v>Fixed for less than 5 years</v>
      </c>
      <c r="D20" s="53" t="str">
        <f>'MA Validation'!$A$52</f>
        <v>=&lt;65%</v>
      </c>
      <c r="E20" s="46" t="str">
        <f t="shared" si="3"/>
        <v>Owned in a Limited Company, 1.25, Fixed for less than 5 years, =&lt;65%</v>
      </c>
      <c r="F20" s="8">
        <f>MAX(5.5%,'Multiple Account FA'!$D$18+2%)</f>
        <v>5.5E-2</v>
      </c>
    </row>
    <row r="21" spans="1:6" x14ac:dyDescent="0.35">
      <c r="A21" s="52" t="str">
        <f>'SA Validation'!$A$16</f>
        <v>Owned in a Limited Company</v>
      </c>
      <c r="B21" s="170">
        <v>1.25</v>
      </c>
      <c r="C21" s="174" t="str">
        <f>'SA Validation'!$A$3</f>
        <v>Fixed for less than 5 years</v>
      </c>
      <c r="D21" s="174" t="str">
        <f>'MA Validation'!$A$53</f>
        <v>&gt;65%</v>
      </c>
      <c r="E21" s="169" t="str">
        <f t="shared" si="3"/>
        <v>Owned in a Limited Company, 1.25, Fixed for less than 5 years, &gt;65%</v>
      </c>
      <c r="F21" s="172">
        <f>MAX(5.5%,'Multiple Account FA'!$D$18+2%)</f>
        <v>5.5E-2</v>
      </c>
    </row>
    <row r="22" spans="1:6" x14ac:dyDescent="0.35">
      <c r="A22" s="52" t="str">
        <f>'SA Validation'!$A$16</f>
        <v>Owned in a Limited Company</v>
      </c>
      <c r="B22" s="170">
        <v>1.25</v>
      </c>
      <c r="C22" s="174" t="str">
        <f>'SA Validation'!$A$4</f>
        <v>Fixed for 5 or more years</v>
      </c>
      <c r="D22" s="174" t="str">
        <f>'MA Validation'!$A$52</f>
        <v>=&lt;65%</v>
      </c>
      <c r="E22" s="169" t="str">
        <f t="shared" si="3"/>
        <v>Owned in a Limited Company, 1.25, Fixed for 5 or more years, =&lt;65%</v>
      </c>
      <c r="F22" s="172">
        <f>MAX(4.5%,'Multiple Account FA'!$D$18+0%)</f>
        <v>4.4999999999999998E-2</v>
      </c>
    </row>
    <row r="23" spans="1:6" x14ac:dyDescent="0.35">
      <c r="A23" s="24" t="str">
        <f>'SA Validation'!$A$16</f>
        <v>Owned in a Limited Company</v>
      </c>
      <c r="B23" s="123">
        <v>1.25</v>
      </c>
      <c r="C23" s="54" t="str">
        <f>'SA Validation'!$A$4</f>
        <v>Fixed for 5 or more years</v>
      </c>
      <c r="D23" s="54" t="str">
        <f>'MA Validation'!$A$53</f>
        <v>&gt;65%</v>
      </c>
      <c r="E23" s="45" t="str">
        <f t="shared" si="3"/>
        <v>Owned in a Limited Company, 1.25, Fixed for 5 or more years, &gt;65%</v>
      </c>
      <c r="F23" s="9">
        <f>MAX(4.5%,'Multiple Account FA'!$D$18+0%)</f>
        <v>4.4999999999999998E-2</v>
      </c>
    </row>
    <row r="24" spans="1:6" x14ac:dyDescent="0.35">
      <c r="A24" s="126" t="str">
        <f>'SA Validation'!$A$16</f>
        <v>Owned in a Limited Company</v>
      </c>
      <c r="B24" s="123">
        <v>1.25</v>
      </c>
      <c r="C24" s="131" t="str">
        <f>'SA Validation'!$A$5</f>
        <v>Tracker or Variable</v>
      </c>
      <c r="D24" s="131" t="str">
        <f>'MA Validation'!$A$52</f>
        <v>=&lt;65%</v>
      </c>
      <c r="E24" s="128" t="str">
        <f t="shared" si="3"/>
        <v>Owned in a Limited Company, 1.25, Tracker or Variable, =&lt;65%</v>
      </c>
      <c r="F24" s="129">
        <f>MAX(5.5%,'Multiple Account FA'!$D$18+2%)</f>
        <v>5.5E-2</v>
      </c>
    </row>
    <row r="25" spans="1:6" ht="15" thickBot="1" x14ac:dyDescent="0.4">
      <c r="A25" s="25" t="str">
        <f>'SA Validation'!$A$16</f>
        <v>Owned in a Limited Company</v>
      </c>
      <c r="B25" s="123">
        <v>1.25</v>
      </c>
      <c r="C25" s="55" t="str">
        <f>'SA Validation'!$A$5</f>
        <v>Tracker or Variable</v>
      </c>
      <c r="D25" s="55" t="str">
        <f>'MA Validation'!$A$53</f>
        <v>&gt;65%</v>
      </c>
      <c r="E25" s="47" t="str">
        <f t="shared" si="3"/>
        <v>Owned in a Limited Company, 1.25, Tracker or Variable, &gt;65%</v>
      </c>
      <c r="F25" s="12">
        <f>MAX(5.5%,'Multiple Account FA'!$D$18+2%)</f>
        <v>5.5E-2</v>
      </c>
    </row>
    <row r="26" spans="1:6" x14ac:dyDescent="0.35">
      <c r="A26" s="23" t="str">
        <f>'SA Validation'!$A$16</f>
        <v>Owned in a Limited Company</v>
      </c>
      <c r="B26" s="122">
        <v>1.75</v>
      </c>
      <c r="C26" s="53" t="str">
        <f>'SA Validation'!$A$3</f>
        <v>Fixed for less than 5 years</v>
      </c>
      <c r="D26" s="53" t="str">
        <f>'MA Validation'!$A$52</f>
        <v>=&lt;65%</v>
      </c>
      <c r="E26" s="46" t="str">
        <f t="shared" si="3"/>
        <v>Owned in a Limited Company, 1.75, Fixed for less than 5 years, =&lt;65%</v>
      </c>
      <c r="F26" s="8">
        <f>MAX(5.5%,'Multiple Account FA'!$D$18+2%)</f>
        <v>5.5E-2</v>
      </c>
    </row>
    <row r="27" spans="1:6" x14ac:dyDescent="0.35">
      <c r="A27" s="52" t="str">
        <f>'SA Validation'!$A$16</f>
        <v>Owned in a Limited Company</v>
      </c>
      <c r="B27" s="170">
        <v>1.75</v>
      </c>
      <c r="C27" s="174" t="str">
        <f>'SA Validation'!$A$3</f>
        <v>Fixed for less than 5 years</v>
      </c>
      <c r="D27" s="174" t="str">
        <f>'MA Validation'!$A$53</f>
        <v>&gt;65%</v>
      </c>
      <c r="E27" s="169" t="str">
        <f t="shared" si="3"/>
        <v>Owned in a Limited Company, 1.75, Fixed for less than 5 years, &gt;65%</v>
      </c>
      <c r="F27" s="172">
        <f>MAX(5.5%,'Multiple Account FA'!$D$18+2%)</f>
        <v>5.5E-2</v>
      </c>
    </row>
    <row r="28" spans="1:6" x14ac:dyDescent="0.35">
      <c r="A28" s="52" t="str">
        <f>'SA Validation'!$A$16</f>
        <v>Owned in a Limited Company</v>
      </c>
      <c r="B28" s="170">
        <v>1.75</v>
      </c>
      <c r="C28" s="174" t="str">
        <f>'SA Validation'!$A$4</f>
        <v>Fixed for 5 or more years</v>
      </c>
      <c r="D28" s="174" t="str">
        <f>'MA Validation'!$A$52</f>
        <v>=&lt;65%</v>
      </c>
      <c r="E28" s="169" t="str">
        <f t="shared" si="3"/>
        <v>Owned in a Limited Company, 1.75, Fixed for 5 or more years, =&lt;65%</v>
      </c>
      <c r="F28" s="172">
        <f>MAX(4.5%,'Multiple Account FA'!$D$18+0%)</f>
        <v>4.4999999999999998E-2</v>
      </c>
    </row>
    <row r="29" spans="1:6" x14ac:dyDescent="0.35">
      <c r="A29" s="24" t="str">
        <f>'SA Validation'!$A$16</f>
        <v>Owned in a Limited Company</v>
      </c>
      <c r="B29" s="123">
        <v>1.75</v>
      </c>
      <c r="C29" s="54" t="str">
        <f>'SA Validation'!$A$4</f>
        <v>Fixed for 5 or more years</v>
      </c>
      <c r="D29" s="54" t="str">
        <f>'MA Validation'!$A$53</f>
        <v>&gt;65%</v>
      </c>
      <c r="E29" s="45" t="str">
        <f t="shared" si="3"/>
        <v>Owned in a Limited Company, 1.75, Fixed for 5 or more years, &gt;65%</v>
      </c>
      <c r="F29" s="9">
        <f>MAX(4.5%,'Multiple Account FA'!$D$18+0%)</f>
        <v>4.4999999999999998E-2</v>
      </c>
    </row>
    <row r="30" spans="1:6" x14ac:dyDescent="0.35">
      <c r="A30" s="126" t="str">
        <f>'SA Validation'!$A$16</f>
        <v>Owned in a Limited Company</v>
      </c>
      <c r="B30" s="130">
        <v>1.75</v>
      </c>
      <c r="C30" s="131" t="str">
        <f>'SA Validation'!$A$5</f>
        <v>Tracker or Variable</v>
      </c>
      <c r="D30" s="131" t="str">
        <f>'MA Validation'!$A$52</f>
        <v>=&lt;65%</v>
      </c>
      <c r="E30" s="128" t="str">
        <f t="shared" si="3"/>
        <v>Owned in a Limited Company, 1.75, Tracker or Variable, =&lt;65%</v>
      </c>
      <c r="F30" s="129">
        <f>MAX(5.5%,'Multiple Account FA'!$D$18+2%)</f>
        <v>5.5E-2</v>
      </c>
    </row>
    <row r="31" spans="1:6" ht="15" thickBot="1" x14ac:dyDescent="0.4">
      <c r="A31" s="25" t="str">
        <f>'SA Validation'!$A$16</f>
        <v>Owned in a Limited Company</v>
      </c>
      <c r="B31" s="124">
        <v>1.75</v>
      </c>
      <c r="C31" s="55" t="str">
        <f>'SA Validation'!$A$5</f>
        <v>Tracker or Variable</v>
      </c>
      <c r="D31" s="55" t="str">
        <f>'MA Validation'!$A$53</f>
        <v>&gt;65%</v>
      </c>
      <c r="E31" s="47" t="str">
        <f t="shared" si="3"/>
        <v>Owned in a Limited Company, 1.75, Tracker or Variable, &gt;65%</v>
      </c>
      <c r="F31" s="12">
        <f>MAX(5.5%,'Multiple Account FA'!$D$18+2%)</f>
        <v>5.5E-2</v>
      </c>
    </row>
  </sheetData>
  <autoFilter ref="A1:F31" xr:uid="{A7EC3B79-4BB1-4051-A746-724421FF4F5E}"/>
  <pageMargins left="0.7" right="0.7" top="0.75" bottom="0.75" header="0.3" footer="0.3"/>
  <pageSetup paperSize="9" orientation="portrait" r:id="rId1"/>
  <headerFooter>
    <oddHeader>&amp;L&amp;"Calibri"&amp;10&amp;K77b80dNBS Public&amp;1#</oddHeader>
    <oddFooter>&amp;L&amp;1#&amp;"Calibri"&amp;10&amp;K77b80dNBS Public</oddFooter>
  </headerFooter>
  <ignoredErrors>
    <ignoredError sqref="F29 F23 F25:F26"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9069D-40D4-40E6-B426-11FF2ED86A2D}">
  <sheetPr>
    <tabColor rgb="FFFF0000"/>
  </sheetPr>
  <dimension ref="A1:F31"/>
  <sheetViews>
    <sheetView zoomScale="70" zoomScaleNormal="70" workbookViewId="0">
      <selection activeCell="J43" sqref="J43"/>
    </sheetView>
  </sheetViews>
  <sheetFormatPr defaultRowHeight="14.5" x14ac:dyDescent="0.35"/>
  <cols>
    <col min="1" max="2" width="30.453125" customWidth="1"/>
    <col min="3" max="4" width="31.54296875" customWidth="1"/>
    <col min="5" max="5" width="74.1796875" style="16" customWidth="1"/>
    <col min="6" max="6" width="15.54296875" style="4" customWidth="1"/>
  </cols>
  <sheetData>
    <row r="1" spans="1:6" ht="15" thickBot="1" x14ac:dyDescent="0.4">
      <c r="A1" s="44" t="s">
        <v>71</v>
      </c>
      <c r="B1" s="121" t="s">
        <v>6</v>
      </c>
      <c r="C1" s="10" t="s">
        <v>72</v>
      </c>
      <c r="D1" s="10" t="s">
        <v>81</v>
      </c>
      <c r="E1" s="48" t="s">
        <v>73</v>
      </c>
      <c r="F1" s="11" t="s">
        <v>74</v>
      </c>
    </row>
    <row r="2" spans="1:6" x14ac:dyDescent="0.35">
      <c r="A2" s="23" t="str">
        <f>'SA Validation'!$A$15</f>
        <v>Owned in personal names</v>
      </c>
      <c r="B2" s="122">
        <v>1.25</v>
      </c>
      <c r="C2" s="53" t="str">
        <f>'SA Validation'!$A$3</f>
        <v>Fixed for less than 5 years</v>
      </c>
      <c r="D2" s="53" t="str">
        <f>'MA Validation'!$A$52</f>
        <v>=&lt;65%</v>
      </c>
      <c r="E2" s="46" t="str">
        <f t="shared" ref="E2:E3" si="0">CONCATENATE(A2,", ",B2,", ",C2,", ",D2)</f>
        <v>Owned in personal names, 1.25, Fixed for less than 5 years, =&lt;65%</v>
      </c>
      <c r="F2" s="8">
        <f>MAX(5.5%,'Multiple Account FA'!$D$23+2%)</f>
        <v>5.5E-2</v>
      </c>
    </row>
    <row r="3" spans="1:6" x14ac:dyDescent="0.35">
      <c r="A3" s="52" t="str">
        <f>'SA Validation'!$A$15</f>
        <v>Owned in personal names</v>
      </c>
      <c r="B3" s="170">
        <v>1.25</v>
      </c>
      <c r="C3" s="174" t="str">
        <f>'SA Validation'!$A$3</f>
        <v>Fixed for less than 5 years</v>
      </c>
      <c r="D3" s="174" t="str">
        <f>'MA Validation'!$A$53</f>
        <v>&gt;65%</v>
      </c>
      <c r="E3" s="169" t="str">
        <f t="shared" si="0"/>
        <v>Owned in personal names, 1.25, Fixed for less than 5 years, &gt;65%</v>
      </c>
      <c r="F3" s="172">
        <f>MAX(5.5%,'Multiple Account FA'!$D$23+2%)</f>
        <v>5.5E-2</v>
      </c>
    </row>
    <row r="4" spans="1:6" x14ac:dyDescent="0.35">
      <c r="A4" s="52" t="str">
        <f>'SA Validation'!$A$15</f>
        <v>Owned in personal names</v>
      </c>
      <c r="B4" s="170">
        <v>1.25</v>
      </c>
      <c r="C4" s="174" t="str">
        <f>'SA Validation'!$A$4</f>
        <v>Fixed for 5 or more years</v>
      </c>
      <c r="D4" s="174" t="str">
        <f>'MA Validation'!$A$52</f>
        <v>=&lt;65%</v>
      </c>
      <c r="E4" s="169" t="str">
        <f>CONCATENATE(A4,", ",B4,", ",C4,", ",D4)</f>
        <v>Owned in personal names, 1.25, Fixed for 5 or more years, =&lt;65%</v>
      </c>
      <c r="F4" s="172">
        <f>MAX(4%,'Multiple Account FA'!$D$23+0%)</f>
        <v>0.04</v>
      </c>
    </row>
    <row r="5" spans="1:6" x14ac:dyDescent="0.35">
      <c r="A5" s="24" t="str">
        <f>'SA Validation'!$A$15</f>
        <v>Owned in personal names</v>
      </c>
      <c r="B5" s="123">
        <v>1.25</v>
      </c>
      <c r="C5" s="54" t="str">
        <f>'SA Validation'!$A$4</f>
        <v>Fixed for 5 or more years</v>
      </c>
      <c r="D5" s="54" t="str">
        <f>'MA Validation'!$A$53</f>
        <v>&gt;65%</v>
      </c>
      <c r="E5" s="45" t="str">
        <f>CONCATENATE(A5,", ",B5,", ",C5,", ",D5)</f>
        <v>Owned in personal names, 1.25, Fixed for 5 or more years, &gt;65%</v>
      </c>
      <c r="F5" s="9">
        <f>MAX(4.5%,'Multiple Account FA'!$D$23+0%)</f>
        <v>4.4999999999999998E-2</v>
      </c>
    </row>
    <row r="6" spans="1:6" x14ac:dyDescent="0.35">
      <c r="A6" s="24" t="str">
        <f>'SA Validation'!$A$15</f>
        <v>Owned in personal names</v>
      </c>
      <c r="B6" s="123">
        <v>1.25</v>
      </c>
      <c r="C6" s="54" t="str">
        <f>'SA Validation'!$A$5</f>
        <v>Tracker or Variable</v>
      </c>
      <c r="D6" s="54" t="str">
        <f>'MA Validation'!$A$52</f>
        <v>=&lt;65%</v>
      </c>
      <c r="E6" s="45" t="str">
        <f t="shared" ref="E6:E9" si="1">CONCATENATE(A6,", ",B6,", ",C6,", ",D6)</f>
        <v>Owned in personal names, 1.25, Tracker or Variable, =&lt;65%</v>
      </c>
      <c r="F6" s="9">
        <f>MAX(5.5%,'Multiple Account FA'!$D$23+2%)</f>
        <v>5.5E-2</v>
      </c>
    </row>
    <row r="7" spans="1:6" ht="15" thickBot="1" x14ac:dyDescent="0.4">
      <c r="A7" s="24" t="str">
        <f>'SA Validation'!$A$15</f>
        <v>Owned in personal names</v>
      </c>
      <c r="B7" s="123">
        <v>1.25</v>
      </c>
      <c r="C7" s="54" t="str">
        <f>'SA Validation'!$A$5</f>
        <v>Tracker or Variable</v>
      </c>
      <c r="D7" s="54" t="str">
        <f>'MA Validation'!$A$53</f>
        <v>&gt;65%</v>
      </c>
      <c r="E7" s="45" t="str">
        <f t="shared" si="1"/>
        <v>Owned in personal names, 1.25, Tracker or Variable, &gt;65%</v>
      </c>
      <c r="F7" s="9">
        <f>MAX(5.5%,'Multiple Account FA'!$D$23+2%)</f>
        <v>5.5E-2</v>
      </c>
    </row>
    <row r="8" spans="1:6" x14ac:dyDescent="0.35">
      <c r="A8" s="23" t="str">
        <f>'SA Validation'!$A$15</f>
        <v>Owned in personal names</v>
      </c>
      <c r="B8" s="122">
        <v>1.6</v>
      </c>
      <c r="C8" s="53" t="str">
        <f>'SA Validation'!$A$3</f>
        <v>Fixed for less than 5 years</v>
      </c>
      <c r="D8" s="53" t="str">
        <f>'MA Validation'!$A$52</f>
        <v>=&lt;65%</v>
      </c>
      <c r="E8" s="46" t="str">
        <f t="shared" si="1"/>
        <v>Owned in personal names, 1.6, Fixed for less than 5 years, =&lt;65%</v>
      </c>
      <c r="F8" s="8">
        <f>MAX(5.5%,'Multiple Account FA'!$D$23+2%)</f>
        <v>5.5E-2</v>
      </c>
    </row>
    <row r="9" spans="1:6" x14ac:dyDescent="0.35">
      <c r="A9" s="52" t="str">
        <f>'SA Validation'!$A$15</f>
        <v>Owned in personal names</v>
      </c>
      <c r="B9" s="170">
        <v>1.6</v>
      </c>
      <c r="C9" s="174" t="str">
        <f>'SA Validation'!$A$3</f>
        <v>Fixed for less than 5 years</v>
      </c>
      <c r="D9" s="174" t="str">
        <f>'MA Validation'!$A$53</f>
        <v>&gt;65%</v>
      </c>
      <c r="E9" s="169" t="str">
        <f t="shared" si="1"/>
        <v>Owned in personal names, 1.6, Fixed for less than 5 years, &gt;65%</v>
      </c>
      <c r="F9" s="172">
        <f>MAX(5.5%,'Multiple Account FA'!$D$23+2%)</f>
        <v>5.5E-2</v>
      </c>
    </row>
    <row r="10" spans="1:6" x14ac:dyDescent="0.35">
      <c r="A10" s="52" t="str">
        <f>'SA Validation'!$A$15</f>
        <v>Owned in personal names</v>
      </c>
      <c r="B10" s="170">
        <v>1.6</v>
      </c>
      <c r="C10" s="174" t="str">
        <f>'SA Validation'!$A$4</f>
        <v>Fixed for 5 or more years</v>
      </c>
      <c r="D10" s="174" t="str">
        <f>'MA Validation'!$A$52</f>
        <v>=&lt;65%</v>
      </c>
      <c r="E10" s="169" t="str">
        <f>CONCATENATE(A10,", ",B10,", ",C10,", ",D10)</f>
        <v>Owned in personal names, 1.6, Fixed for 5 or more years, =&lt;65%</v>
      </c>
      <c r="F10" s="172">
        <f>MAX(4%,'Multiple Account FA'!$D$23+0%)</f>
        <v>0.04</v>
      </c>
    </row>
    <row r="11" spans="1:6" x14ac:dyDescent="0.35">
      <c r="A11" s="24" t="str">
        <f>'SA Validation'!$A$15</f>
        <v>Owned in personal names</v>
      </c>
      <c r="B11" s="123">
        <v>1.6</v>
      </c>
      <c r="C11" s="54" t="str">
        <f>'SA Validation'!$A$4</f>
        <v>Fixed for 5 or more years</v>
      </c>
      <c r="D11" s="54" t="str">
        <f>'MA Validation'!$A$53</f>
        <v>&gt;65%</v>
      </c>
      <c r="E11" s="45" t="str">
        <f>CONCATENATE(A11,", ",B11,", ",C11,", ",D11)</f>
        <v>Owned in personal names, 1.6, Fixed for 5 or more years, &gt;65%</v>
      </c>
      <c r="F11" s="9">
        <f>MAX(4.5%,'Multiple Account FA'!$D$23+0%)</f>
        <v>4.4999999999999998E-2</v>
      </c>
    </row>
    <row r="12" spans="1:6" x14ac:dyDescent="0.35">
      <c r="A12" s="126" t="str">
        <f>'SA Validation'!$A$15</f>
        <v>Owned in personal names</v>
      </c>
      <c r="B12" s="130">
        <v>1.6</v>
      </c>
      <c r="C12" s="131" t="str">
        <f>'SA Validation'!$A$5</f>
        <v>Tracker or Variable</v>
      </c>
      <c r="D12" s="131" t="str">
        <f>'MA Validation'!$A$52</f>
        <v>=&lt;65%</v>
      </c>
      <c r="E12" s="128" t="str">
        <f t="shared" ref="E12:E15" si="2">CONCATENATE(A12,", ",B12,", ",C12,", ",D12)</f>
        <v>Owned in personal names, 1.6, Tracker or Variable, =&lt;65%</v>
      </c>
      <c r="F12" s="129">
        <f>MAX(5.5%,'Multiple Account FA'!$D$23+2%)</f>
        <v>5.5E-2</v>
      </c>
    </row>
    <row r="13" spans="1:6" ht="15" thickBot="1" x14ac:dyDescent="0.4">
      <c r="A13" s="126" t="str">
        <f>'SA Validation'!$A$15</f>
        <v>Owned in personal names</v>
      </c>
      <c r="B13" s="130">
        <v>1.6</v>
      </c>
      <c r="C13" s="131" t="str">
        <f>'SA Validation'!$A$5</f>
        <v>Tracker or Variable</v>
      </c>
      <c r="D13" s="131" t="str">
        <f>'MA Validation'!$A$53</f>
        <v>&gt;65%</v>
      </c>
      <c r="E13" s="128" t="str">
        <f t="shared" si="2"/>
        <v>Owned in personal names, 1.6, Tracker or Variable, &gt;65%</v>
      </c>
      <c r="F13" s="129">
        <f>MAX(5.5%,'Multiple Account FA'!$D$23+2%)</f>
        <v>5.5E-2</v>
      </c>
    </row>
    <row r="14" spans="1:6" x14ac:dyDescent="0.35">
      <c r="A14" s="23" t="str">
        <f>'SA Validation'!$A$15</f>
        <v>Owned in personal names</v>
      </c>
      <c r="B14" s="122">
        <v>1.75</v>
      </c>
      <c r="C14" s="53" t="str">
        <f>'SA Validation'!$A$3</f>
        <v>Fixed for less than 5 years</v>
      </c>
      <c r="D14" s="53" t="str">
        <f>'MA Validation'!$A$52</f>
        <v>=&lt;65%</v>
      </c>
      <c r="E14" s="46" t="str">
        <f t="shared" si="2"/>
        <v>Owned in personal names, 1.75, Fixed for less than 5 years, =&lt;65%</v>
      </c>
      <c r="F14" s="8">
        <f>MAX(5.5%,'Multiple Account FA'!$D$23+2%)</f>
        <v>5.5E-2</v>
      </c>
    </row>
    <row r="15" spans="1:6" x14ac:dyDescent="0.35">
      <c r="A15" s="52" t="str">
        <f>'SA Validation'!$A$15</f>
        <v>Owned in personal names</v>
      </c>
      <c r="B15" s="170">
        <v>1.75</v>
      </c>
      <c r="C15" s="174" t="str">
        <f>'SA Validation'!$A$3</f>
        <v>Fixed for less than 5 years</v>
      </c>
      <c r="D15" s="174" t="str">
        <f>'MA Validation'!$A$53</f>
        <v>&gt;65%</v>
      </c>
      <c r="E15" s="169" t="str">
        <f t="shared" si="2"/>
        <v>Owned in personal names, 1.75, Fixed for less than 5 years, &gt;65%</v>
      </c>
      <c r="F15" s="172">
        <f>MAX(5.5%,'Multiple Account FA'!$D$23+2%)</f>
        <v>5.5E-2</v>
      </c>
    </row>
    <row r="16" spans="1:6" x14ac:dyDescent="0.35">
      <c r="A16" s="52" t="str">
        <f>'SA Validation'!$A$15</f>
        <v>Owned in personal names</v>
      </c>
      <c r="B16" s="170">
        <v>1.75</v>
      </c>
      <c r="C16" s="174" t="str">
        <f>'SA Validation'!$A$4</f>
        <v>Fixed for 5 or more years</v>
      </c>
      <c r="D16" s="174" t="str">
        <f>'MA Validation'!$A$52</f>
        <v>=&lt;65%</v>
      </c>
      <c r="E16" s="169" t="str">
        <f>CONCATENATE(A16,", ",B16,", ",C16,", ",D16)</f>
        <v>Owned in personal names, 1.75, Fixed for 5 or more years, =&lt;65%</v>
      </c>
      <c r="F16" s="172">
        <f>MAX(4%,'Multiple Account FA'!$D$23+0%)</f>
        <v>0.04</v>
      </c>
    </row>
    <row r="17" spans="1:6" x14ac:dyDescent="0.35">
      <c r="A17" s="24" t="str">
        <f>'SA Validation'!$A$15</f>
        <v>Owned in personal names</v>
      </c>
      <c r="B17" s="123">
        <v>1.75</v>
      </c>
      <c r="C17" s="54" t="str">
        <f>'SA Validation'!$A$4</f>
        <v>Fixed for 5 or more years</v>
      </c>
      <c r="D17" s="54" t="str">
        <f>'MA Validation'!$A$53</f>
        <v>&gt;65%</v>
      </c>
      <c r="E17" s="45" t="str">
        <f>CONCATENATE(A17,", ",B17,", ",C17,", ",D17)</f>
        <v>Owned in personal names, 1.75, Fixed for 5 or more years, &gt;65%</v>
      </c>
      <c r="F17" s="9">
        <f>MAX(4.5%,'Multiple Account FA'!$D$23+0%)</f>
        <v>4.4999999999999998E-2</v>
      </c>
    </row>
    <row r="18" spans="1:6" x14ac:dyDescent="0.35">
      <c r="A18" s="126" t="str">
        <f>'SA Validation'!$A$15</f>
        <v>Owned in personal names</v>
      </c>
      <c r="B18" s="130">
        <v>1.75</v>
      </c>
      <c r="C18" s="131" t="str">
        <f>'SA Validation'!$A$5</f>
        <v>Tracker or Variable</v>
      </c>
      <c r="D18" s="131" t="str">
        <f>'MA Validation'!$A$52</f>
        <v>=&lt;65%</v>
      </c>
      <c r="E18" s="128" t="str">
        <f t="shared" ref="E18:E31" si="3">CONCATENATE(A18,", ",B18,", ",C18,", ",D18)</f>
        <v>Owned in personal names, 1.75, Tracker or Variable, =&lt;65%</v>
      </c>
      <c r="F18" s="129">
        <f>MAX(5.5%,'Multiple Account FA'!$D$23+2%)</f>
        <v>5.5E-2</v>
      </c>
    </row>
    <row r="19" spans="1:6" ht="15" thickBot="1" x14ac:dyDescent="0.4">
      <c r="A19" s="25" t="str">
        <f>'SA Validation'!$A$15</f>
        <v>Owned in personal names</v>
      </c>
      <c r="B19" s="124">
        <v>1.75</v>
      </c>
      <c r="C19" s="55" t="str">
        <f>'SA Validation'!$A$5</f>
        <v>Tracker or Variable</v>
      </c>
      <c r="D19" s="55" t="str">
        <f>'MA Validation'!$A$53</f>
        <v>&gt;65%</v>
      </c>
      <c r="E19" s="47" t="str">
        <f t="shared" si="3"/>
        <v>Owned in personal names, 1.75, Tracker or Variable, &gt;65%</v>
      </c>
      <c r="F19" s="12">
        <f>MAX(5.5%,'Multiple Account FA'!$D$23+2%)</f>
        <v>5.5E-2</v>
      </c>
    </row>
    <row r="20" spans="1:6" x14ac:dyDescent="0.35">
      <c r="A20" s="23" t="str">
        <f>'SA Validation'!$A$16</f>
        <v>Owned in a Limited Company</v>
      </c>
      <c r="B20" s="122">
        <v>1.25</v>
      </c>
      <c r="C20" s="53" t="str">
        <f>'SA Validation'!$A$3</f>
        <v>Fixed for less than 5 years</v>
      </c>
      <c r="D20" s="53" t="str">
        <f>'MA Validation'!$A$52</f>
        <v>=&lt;65%</v>
      </c>
      <c r="E20" s="46" t="str">
        <f t="shared" si="3"/>
        <v>Owned in a Limited Company, 1.25, Fixed for less than 5 years, =&lt;65%</v>
      </c>
      <c r="F20" s="8">
        <f>MAX(5.5%,'Multiple Account FA'!$D$23+2%)</f>
        <v>5.5E-2</v>
      </c>
    </row>
    <row r="21" spans="1:6" x14ac:dyDescent="0.35">
      <c r="A21" s="52" t="str">
        <f>'SA Validation'!$A$16</f>
        <v>Owned in a Limited Company</v>
      </c>
      <c r="B21" s="170">
        <v>1.25</v>
      </c>
      <c r="C21" s="174" t="str">
        <f>'SA Validation'!$A$3</f>
        <v>Fixed for less than 5 years</v>
      </c>
      <c r="D21" s="174" t="str">
        <f>'MA Validation'!$A$53</f>
        <v>&gt;65%</v>
      </c>
      <c r="E21" s="169" t="str">
        <f t="shared" si="3"/>
        <v>Owned in a Limited Company, 1.25, Fixed for less than 5 years, &gt;65%</v>
      </c>
      <c r="F21" s="172">
        <f>MAX(5.5%,'Multiple Account FA'!$D$23+2%)</f>
        <v>5.5E-2</v>
      </c>
    </row>
    <row r="22" spans="1:6" x14ac:dyDescent="0.35">
      <c r="A22" s="52" t="str">
        <f>'SA Validation'!$A$16</f>
        <v>Owned in a Limited Company</v>
      </c>
      <c r="B22" s="170">
        <v>1.25</v>
      </c>
      <c r="C22" s="174" t="str">
        <f>'SA Validation'!$A$4</f>
        <v>Fixed for 5 or more years</v>
      </c>
      <c r="D22" s="174" t="str">
        <f>'MA Validation'!$A$52</f>
        <v>=&lt;65%</v>
      </c>
      <c r="E22" s="169" t="str">
        <f t="shared" si="3"/>
        <v>Owned in a Limited Company, 1.25, Fixed for 5 or more years, =&lt;65%</v>
      </c>
      <c r="F22" s="172">
        <f>MAX(4.5%,'Multiple Account FA'!$D$23+0%)</f>
        <v>4.4999999999999998E-2</v>
      </c>
    </row>
    <row r="23" spans="1:6" x14ac:dyDescent="0.35">
      <c r="A23" s="24" t="str">
        <f>'SA Validation'!$A$16</f>
        <v>Owned in a Limited Company</v>
      </c>
      <c r="B23" s="123">
        <v>1.25</v>
      </c>
      <c r="C23" s="54" t="str">
        <f>'SA Validation'!$A$4</f>
        <v>Fixed for 5 or more years</v>
      </c>
      <c r="D23" s="54" t="str">
        <f>'MA Validation'!$A$53</f>
        <v>&gt;65%</v>
      </c>
      <c r="E23" s="45" t="str">
        <f t="shared" si="3"/>
        <v>Owned in a Limited Company, 1.25, Fixed for 5 or more years, &gt;65%</v>
      </c>
      <c r="F23" s="9">
        <f>MAX(4.5%,'Multiple Account FA'!$D$23+0%)</f>
        <v>4.4999999999999998E-2</v>
      </c>
    </row>
    <row r="24" spans="1:6" x14ac:dyDescent="0.35">
      <c r="A24" s="126" t="str">
        <f>'SA Validation'!$A$16</f>
        <v>Owned in a Limited Company</v>
      </c>
      <c r="B24" s="123">
        <v>1.25</v>
      </c>
      <c r="C24" s="131" t="str">
        <f>'SA Validation'!$A$5</f>
        <v>Tracker or Variable</v>
      </c>
      <c r="D24" s="131" t="str">
        <f>'MA Validation'!$A$52</f>
        <v>=&lt;65%</v>
      </c>
      <c r="E24" s="128" t="str">
        <f t="shared" si="3"/>
        <v>Owned in a Limited Company, 1.25, Tracker or Variable, =&lt;65%</v>
      </c>
      <c r="F24" s="129">
        <f>MAX(5.5%,'Multiple Account FA'!$D$23+2%)</f>
        <v>5.5E-2</v>
      </c>
    </row>
    <row r="25" spans="1:6" ht="15" thickBot="1" x14ac:dyDescent="0.4">
      <c r="A25" s="25" t="str">
        <f>'SA Validation'!$A$16</f>
        <v>Owned in a Limited Company</v>
      </c>
      <c r="B25" s="123">
        <v>1.25</v>
      </c>
      <c r="C25" s="55" t="str">
        <f>'SA Validation'!$A$5</f>
        <v>Tracker or Variable</v>
      </c>
      <c r="D25" s="55" t="str">
        <f>'MA Validation'!$A$53</f>
        <v>&gt;65%</v>
      </c>
      <c r="E25" s="47" t="str">
        <f t="shared" si="3"/>
        <v>Owned in a Limited Company, 1.25, Tracker or Variable, &gt;65%</v>
      </c>
      <c r="F25" s="12">
        <f>MAX(5.5%,'Multiple Account FA'!$D$23+2%)</f>
        <v>5.5E-2</v>
      </c>
    </row>
    <row r="26" spans="1:6" x14ac:dyDescent="0.35">
      <c r="A26" s="23" t="str">
        <f>'SA Validation'!$A$16</f>
        <v>Owned in a Limited Company</v>
      </c>
      <c r="B26" s="122">
        <v>1.75</v>
      </c>
      <c r="C26" s="53" t="str">
        <f>'SA Validation'!$A$3</f>
        <v>Fixed for less than 5 years</v>
      </c>
      <c r="D26" s="53" t="str">
        <f>'MA Validation'!$A$52</f>
        <v>=&lt;65%</v>
      </c>
      <c r="E26" s="46" t="str">
        <f t="shared" si="3"/>
        <v>Owned in a Limited Company, 1.75, Fixed for less than 5 years, =&lt;65%</v>
      </c>
      <c r="F26" s="8">
        <f>MAX(5.5%,'Multiple Account FA'!$D$23+2%)</f>
        <v>5.5E-2</v>
      </c>
    </row>
    <row r="27" spans="1:6" x14ac:dyDescent="0.35">
      <c r="A27" s="52" t="str">
        <f>'SA Validation'!$A$16</f>
        <v>Owned in a Limited Company</v>
      </c>
      <c r="B27" s="170">
        <v>1.75</v>
      </c>
      <c r="C27" s="174" t="str">
        <f>'SA Validation'!$A$3</f>
        <v>Fixed for less than 5 years</v>
      </c>
      <c r="D27" s="174" t="str">
        <f>'MA Validation'!$A$53</f>
        <v>&gt;65%</v>
      </c>
      <c r="E27" s="169" t="str">
        <f t="shared" si="3"/>
        <v>Owned in a Limited Company, 1.75, Fixed for less than 5 years, &gt;65%</v>
      </c>
      <c r="F27" s="172">
        <f>MAX(5.5%,'Multiple Account FA'!$D$23+2%)</f>
        <v>5.5E-2</v>
      </c>
    </row>
    <row r="28" spans="1:6" x14ac:dyDescent="0.35">
      <c r="A28" s="52" t="str">
        <f>'SA Validation'!$A$16</f>
        <v>Owned in a Limited Company</v>
      </c>
      <c r="B28" s="170">
        <v>1.75</v>
      </c>
      <c r="C28" s="174" t="str">
        <f>'SA Validation'!$A$4</f>
        <v>Fixed for 5 or more years</v>
      </c>
      <c r="D28" s="174" t="str">
        <f>'MA Validation'!$A$52</f>
        <v>=&lt;65%</v>
      </c>
      <c r="E28" s="169" t="str">
        <f t="shared" si="3"/>
        <v>Owned in a Limited Company, 1.75, Fixed for 5 or more years, =&lt;65%</v>
      </c>
      <c r="F28" s="172">
        <f>MAX(4.5%,'Multiple Account FA'!$D$23+0%)</f>
        <v>4.4999999999999998E-2</v>
      </c>
    </row>
    <row r="29" spans="1:6" x14ac:dyDescent="0.35">
      <c r="A29" s="24" t="str">
        <f>'SA Validation'!$A$16</f>
        <v>Owned in a Limited Company</v>
      </c>
      <c r="B29" s="123">
        <v>1.75</v>
      </c>
      <c r="C29" s="54" t="str">
        <f>'SA Validation'!$A$4</f>
        <v>Fixed for 5 or more years</v>
      </c>
      <c r="D29" s="54" t="str">
        <f>'MA Validation'!$A$53</f>
        <v>&gt;65%</v>
      </c>
      <c r="E29" s="45" t="str">
        <f t="shared" si="3"/>
        <v>Owned in a Limited Company, 1.75, Fixed for 5 or more years, &gt;65%</v>
      </c>
      <c r="F29" s="9">
        <f>MAX(4.5%,'Multiple Account FA'!$D$23+0%)</f>
        <v>4.4999999999999998E-2</v>
      </c>
    </row>
    <row r="30" spans="1:6" x14ac:dyDescent="0.35">
      <c r="A30" s="126" t="str">
        <f>'SA Validation'!$A$16</f>
        <v>Owned in a Limited Company</v>
      </c>
      <c r="B30" s="130">
        <v>1.75</v>
      </c>
      <c r="C30" s="131" t="str">
        <f>'SA Validation'!$A$5</f>
        <v>Tracker or Variable</v>
      </c>
      <c r="D30" s="131" t="str">
        <f>'MA Validation'!$A$52</f>
        <v>=&lt;65%</v>
      </c>
      <c r="E30" s="128" t="str">
        <f t="shared" si="3"/>
        <v>Owned in a Limited Company, 1.75, Tracker or Variable, =&lt;65%</v>
      </c>
      <c r="F30" s="129">
        <f>MAX(5.5%,'Multiple Account FA'!$D$23+2%)</f>
        <v>5.5E-2</v>
      </c>
    </row>
    <row r="31" spans="1:6" ht="15" thickBot="1" x14ac:dyDescent="0.4">
      <c r="A31" s="25" t="str">
        <f>'SA Validation'!$A$16</f>
        <v>Owned in a Limited Company</v>
      </c>
      <c r="B31" s="124">
        <v>1.75</v>
      </c>
      <c r="C31" s="55" t="str">
        <f>'SA Validation'!$A$5</f>
        <v>Tracker or Variable</v>
      </c>
      <c r="D31" s="55" t="str">
        <f>'MA Validation'!$A$53</f>
        <v>&gt;65%</v>
      </c>
      <c r="E31" s="47" t="str">
        <f t="shared" si="3"/>
        <v>Owned in a Limited Company, 1.75, Tracker or Variable, &gt;65%</v>
      </c>
      <c r="F31" s="12">
        <f>MAX(5.5%,'Multiple Account FA'!$D$23+2%)</f>
        <v>5.5E-2</v>
      </c>
    </row>
  </sheetData>
  <autoFilter ref="A1:F19" xr:uid="{91F9069D-40D4-40E6-B426-11FF2ED86A2D}"/>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02326-8074-4D3C-BE93-A50DFE3D7AF7}">
  <sheetPr>
    <tabColor rgb="FFFF0000"/>
  </sheetPr>
  <dimension ref="A1:F31"/>
  <sheetViews>
    <sheetView zoomScale="70" zoomScaleNormal="70" workbookViewId="0">
      <selection activeCell="J43" sqref="J43"/>
    </sheetView>
  </sheetViews>
  <sheetFormatPr defaultRowHeight="14.5" x14ac:dyDescent="0.35"/>
  <cols>
    <col min="1" max="2" width="30.453125" customWidth="1"/>
    <col min="3" max="4" width="31.54296875" customWidth="1"/>
    <col min="5" max="5" width="74.1796875" style="16" customWidth="1"/>
    <col min="6" max="6" width="15.54296875" style="4" customWidth="1"/>
  </cols>
  <sheetData>
    <row r="1" spans="1:6" ht="15" thickBot="1" x14ac:dyDescent="0.4">
      <c r="A1" s="44" t="s">
        <v>71</v>
      </c>
      <c r="B1" s="121" t="s">
        <v>6</v>
      </c>
      <c r="C1" s="10" t="s">
        <v>72</v>
      </c>
      <c r="D1" s="10" t="s">
        <v>81</v>
      </c>
      <c r="E1" s="48" t="s">
        <v>73</v>
      </c>
      <c r="F1" s="11" t="s">
        <v>74</v>
      </c>
    </row>
    <row r="2" spans="1:6" x14ac:dyDescent="0.35">
      <c r="A2" s="23" t="str">
        <f>'SA Validation'!$A$15</f>
        <v>Owned in personal names</v>
      </c>
      <c r="B2" s="122">
        <v>1.25</v>
      </c>
      <c r="C2" s="53" t="str">
        <f>'SA Validation'!$A$3</f>
        <v>Fixed for less than 5 years</v>
      </c>
      <c r="D2" s="53" t="str">
        <f>'MA Validation'!$A$52</f>
        <v>=&lt;65%</v>
      </c>
      <c r="E2" s="46" t="str">
        <f t="shared" ref="E2:E3" si="0">CONCATENATE(A2,", ",B2,", ",C2,", ",D2)</f>
        <v>Owned in personal names, 1.25, Fixed for less than 5 years, =&lt;65%</v>
      </c>
      <c r="F2" s="8">
        <f>MAX(5.5%,'Multiple Account FA'!$D$28+2%)</f>
        <v>5.5E-2</v>
      </c>
    </row>
    <row r="3" spans="1:6" x14ac:dyDescent="0.35">
      <c r="A3" s="52" t="str">
        <f>'SA Validation'!$A$15</f>
        <v>Owned in personal names</v>
      </c>
      <c r="B3" s="170">
        <v>1.25</v>
      </c>
      <c r="C3" s="174" t="str">
        <f>'SA Validation'!$A$3</f>
        <v>Fixed for less than 5 years</v>
      </c>
      <c r="D3" s="174" t="str">
        <f>'MA Validation'!$A$53</f>
        <v>&gt;65%</v>
      </c>
      <c r="E3" s="169" t="str">
        <f t="shared" si="0"/>
        <v>Owned in personal names, 1.25, Fixed for less than 5 years, &gt;65%</v>
      </c>
      <c r="F3" s="172">
        <f>MAX(5.5%,'Multiple Account FA'!$D$28+2%)</f>
        <v>5.5E-2</v>
      </c>
    </row>
    <row r="4" spans="1:6" x14ac:dyDescent="0.35">
      <c r="A4" s="52" t="str">
        <f>'SA Validation'!$A$15</f>
        <v>Owned in personal names</v>
      </c>
      <c r="B4" s="170">
        <v>1.25</v>
      </c>
      <c r="C4" s="174" t="str">
        <f>'SA Validation'!$A$4</f>
        <v>Fixed for 5 or more years</v>
      </c>
      <c r="D4" s="174" t="str">
        <f>'MA Validation'!$A$52</f>
        <v>=&lt;65%</v>
      </c>
      <c r="E4" s="169" t="str">
        <f>CONCATENATE(A4,", ",B4,", ",C4,", ",D4)</f>
        <v>Owned in personal names, 1.25, Fixed for 5 or more years, =&lt;65%</v>
      </c>
      <c r="F4" s="172">
        <f>MAX(4%,'Multiple Account FA'!$D$28+0%)</f>
        <v>0.04</v>
      </c>
    </row>
    <row r="5" spans="1:6" x14ac:dyDescent="0.35">
      <c r="A5" s="24" t="str">
        <f>'SA Validation'!$A$15</f>
        <v>Owned in personal names</v>
      </c>
      <c r="B5" s="123">
        <v>1.25</v>
      </c>
      <c r="C5" s="54" t="str">
        <f>'SA Validation'!$A$4</f>
        <v>Fixed for 5 or more years</v>
      </c>
      <c r="D5" s="54" t="str">
        <f>'MA Validation'!$A$53</f>
        <v>&gt;65%</v>
      </c>
      <c r="E5" s="45" t="str">
        <f>CONCATENATE(A5,", ",B5,", ",C5,", ",D5)</f>
        <v>Owned in personal names, 1.25, Fixed for 5 or more years, &gt;65%</v>
      </c>
      <c r="F5" s="9">
        <f>MAX(4.5%,'Multiple Account FA'!$D$28+0%)</f>
        <v>4.4999999999999998E-2</v>
      </c>
    </row>
    <row r="6" spans="1:6" x14ac:dyDescent="0.35">
      <c r="A6" s="24" t="str">
        <f>'SA Validation'!$A$15</f>
        <v>Owned in personal names</v>
      </c>
      <c r="B6" s="123">
        <v>1.25</v>
      </c>
      <c r="C6" s="54" t="str">
        <f>'SA Validation'!$A$5</f>
        <v>Tracker or Variable</v>
      </c>
      <c r="D6" s="54" t="str">
        <f>'MA Validation'!$A$52</f>
        <v>=&lt;65%</v>
      </c>
      <c r="E6" s="45" t="str">
        <f t="shared" ref="E6:E9" si="1">CONCATENATE(A6,", ",B6,", ",C6,", ",D6)</f>
        <v>Owned in personal names, 1.25, Tracker or Variable, =&lt;65%</v>
      </c>
      <c r="F6" s="9">
        <f>MAX(5.5%,'Multiple Account FA'!$D$28+2%)</f>
        <v>5.5E-2</v>
      </c>
    </row>
    <row r="7" spans="1:6" ht="15" thickBot="1" x14ac:dyDescent="0.4">
      <c r="A7" s="24" t="str">
        <f>'SA Validation'!$A$15</f>
        <v>Owned in personal names</v>
      </c>
      <c r="B7" s="123">
        <v>1.25</v>
      </c>
      <c r="C7" s="54" t="str">
        <f>'SA Validation'!$A$5</f>
        <v>Tracker or Variable</v>
      </c>
      <c r="D7" s="54" t="str">
        <f>'MA Validation'!$A$53</f>
        <v>&gt;65%</v>
      </c>
      <c r="E7" s="45" t="str">
        <f t="shared" si="1"/>
        <v>Owned in personal names, 1.25, Tracker or Variable, &gt;65%</v>
      </c>
      <c r="F7" s="9">
        <f>MAX(5.5%,'Multiple Account FA'!$D$28+2%)</f>
        <v>5.5E-2</v>
      </c>
    </row>
    <row r="8" spans="1:6" x14ac:dyDescent="0.35">
      <c r="A8" s="23" t="str">
        <f>'SA Validation'!$A$15</f>
        <v>Owned in personal names</v>
      </c>
      <c r="B8" s="122">
        <v>1.6</v>
      </c>
      <c r="C8" s="53" t="str">
        <f>'SA Validation'!$A$3</f>
        <v>Fixed for less than 5 years</v>
      </c>
      <c r="D8" s="53" t="str">
        <f>'MA Validation'!$A$52</f>
        <v>=&lt;65%</v>
      </c>
      <c r="E8" s="46" t="str">
        <f t="shared" si="1"/>
        <v>Owned in personal names, 1.6, Fixed for less than 5 years, =&lt;65%</v>
      </c>
      <c r="F8" s="8">
        <f>MAX(5.5%,'Multiple Account FA'!$D$28+2%)</f>
        <v>5.5E-2</v>
      </c>
    </row>
    <row r="9" spans="1:6" x14ac:dyDescent="0.35">
      <c r="A9" s="52" t="str">
        <f>'SA Validation'!$A$15</f>
        <v>Owned in personal names</v>
      </c>
      <c r="B9" s="170">
        <v>1.6</v>
      </c>
      <c r="C9" s="174" t="str">
        <f>'SA Validation'!$A$3</f>
        <v>Fixed for less than 5 years</v>
      </c>
      <c r="D9" s="174" t="str">
        <f>'MA Validation'!$A$53</f>
        <v>&gt;65%</v>
      </c>
      <c r="E9" s="169" t="str">
        <f t="shared" si="1"/>
        <v>Owned in personal names, 1.6, Fixed for less than 5 years, &gt;65%</v>
      </c>
      <c r="F9" s="172">
        <f>MAX(5.5%,'Multiple Account FA'!$D$28+2%)</f>
        <v>5.5E-2</v>
      </c>
    </row>
    <row r="10" spans="1:6" x14ac:dyDescent="0.35">
      <c r="A10" s="52" t="str">
        <f>'SA Validation'!$A$15</f>
        <v>Owned in personal names</v>
      </c>
      <c r="B10" s="170">
        <v>1.6</v>
      </c>
      <c r="C10" s="174" t="str">
        <f>'SA Validation'!$A$4</f>
        <v>Fixed for 5 or more years</v>
      </c>
      <c r="D10" s="174" t="str">
        <f>'MA Validation'!$A$52</f>
        <v>=&lt;65%</v>
      </c>
      <c r="E10" s="169" t="str">
        <f>CONCATENATE(A10,", ",B10,", ",C10,", ",D10)</f>
        <v>Owned in personal names, 1.6, Fixed for 5 or more years, =&lt;65%</v>
      </c>
      <c r="F10" s="172">
        <f>MAX(4%,'Multiple Account FA'!$D$28+0%)</f>
        <v>0.04</v>
      </c>
    </row>
    <row r="11" spans="1:6" x14ac:dyDescent="0.35">
      <c r="A11" s="24" t="str">
        <f>'SA Validation'!$A$15</f>
        <v>Owned in personal names</v>
      </c>
      <c r="B11" s="123">
        <v>1.6</v>
      </c>
      <c r="C11" s="54" t="str">
        <f>'SA Validation'!$A$4</f>
        <v>Fixed for 5 or more years</v>
      </c>
      <c r="D11" s="54" t="str">
        <f>'MA Validation'!$A$53</f>
        <v>&gt;65%</v>
      </c>
      <c r="E11" s="45" t="str">
        <f>CONCATENATE(A11,", ",B11,", ",C11,", ",D11)</f>
        <v>Owned in personal names, 1.6, Fixed for 5 or more years, &gt;65%</v>
      </c>
      <c r="F11" s="9">
        <f>MAX(4.5%,'Multiple Account FA'!$D$28+0%)</f>
        <v>4.4999999999999998E-2</v>
      </c>
    </row>
    <row r="12" spans="1:6" x14ac:dyDescent="0.35">
      <c r="A12" s="126" t="str">
        <f>'SA Validation'!$A$15</f>
        <v>Owned in personal names</v>
      </c>
      <c r="B12" s="130">
        <v>1.6</v>
      </c>
      <c r="C12" s="131" t="str">
        <f>'SA Validation'!$A$5</f>
        <v>Tracker or Variable</v>
      </c>
      <c r="D12" s="131" t="str">
        <f>'MA Validation'!$A$52</f>
        <v>=&lt;65%</v>
      </c>
      <c r="E12" s="128" t="str">
        <f t="shared" ref="E12:E15" si="2">CONCATENATE(A12,", ",B12,", ",C12,", ",D12)</f>
        <v>Owned in personal names, 1.6, Tracker or Variable, =&lt;65%</v>
      </c>
      <c r="F12" s="129">
        <f>MAX(5.5%,'Multiple Account FA'!$D$28+2%)</f>
        <v>5.5E-2</v>
      </c>
    </row>
    <row r="13" spans="1:6" ht="15" thickBot="1" x14ac:dyDescent="0.4">
      <c r="A13" s="126" t="str">
        <f>'SA Validation'!$A$15</f>
        <v>Owned in personal names</v>
      </c>
      <c r="B13" s="130">
        <v>1.6</v>
      </c>
      <c r="C13" s="131" t="str">
        <f>'SA Validation'!$A$5</f>
        <v>Tracker or Variable</v>
      </c>
      <c r="D13" s="131" t="str">
        <f>'MA Validation'!$A$53</f>
        <v>&gt;65%</v>
      </c>
      <c r="E13" s="128" t="str">
        <f t="shared" si="2"/>
        <v>Owned in personal names, 1.6, Tracker or Variable, &gt;65%</v>
      </c>
      <c r="F13" s="129">
        <f>MAX(5.5%,'Multiple Account FA'!$D$28+2%)</f>
        <v>5.5E-2</v>
      </c>
    </row>
    <row r="14" spans="1:6" x14ac:dyDescent="0.35">
      <c r="A14" s="23" t="str">
        <f>'SA Validation'!$A$15</f>
        <v>Owned in personal names</v>
      </c>
      <c r="B14" s="122">
        <v>1.75</v>
      </c>
      <c r="C14" s="53" t="str">
        <f>'SA Validation'!$A$3</f>
        <v>Fixed for less than 5 years</v>
      </c>
      <c r="D14" s="53" t="str">
        <f>'MA Validation'!$A$52</f>
        <v>=&lt;65%</v>
      </c>
      <c r="E14" s="46" t="str">
        <f t="shared" si="2"/>
        <v>Owned in personal names, 1.75, Fixed for less than 5 years, =&lt;65%</v>
      </c>
      <c r="F14" s="8">
        <f>MAX(5.5%,'Multiple Account FA'!$D$28+2%)</f>
        <v>5.5E-2</v>
      </c>
    </row>
    <row r="15" spans="1:6" x14ac:dyDescent="0.35">
      <c r="A15" s="52" t="str">
        <f>'SA Validation'!$A$15</f>
        <v>Owned in personal names</v>
      </c>
      <c r="B15" s="170">
        <v>1.75</v>
      </c>
      <c r="C15" s="174" t="str">
        <f>'SA Validation'!$A$3</f>
        <v>Fixed for less than 5 years</v>
      </c>
      <c r="D15" s="174" t="str">
        <f>'MA Validation'!$A$53</f>
        <v>&gt;65%</v>
      </c>
      <c r="E15" s="169" t="str">
        <f t="shared" si="2"/>
        <v>Owned in personal names, 1.75, Fixed for less than 5 years, &gt;65%</v>
      </c>
      <c r="F15" s="172">
        <f>MAX(5.5%,'Multiple Account FA'!$D$28+2%)</f>
        <v>5.5E-2</v>
      </c>
    </row>
    <row r="16" spans="1:6" x14ac:dyDescent="0.35">
      <c r="A16" s="52" t="str">
        <f>'SA Validation'!$A$15</f>
        <v>Owned in personal names</v>
      </c>
      <c r="B16" s="170">
        <v>1.75</v>
      </c>
      <c r="C16" s="174" t="str">
        <f>'SA Validation'!$A$4</f>
        <v>Fixed for 5 or more years</v>
      </c>
      <c r="D16" s="174" t="str">
        <f>'MA Validation'!$A$52</f>
        <v>=&lt;65%</v>
      </c>
      <c r="E16" s="169" t="str">
        <f>CONCATENATE(A16,", ",B16,", ",C16,", ",D16)</f>
        <v>Owned in personal names, 1.75, Fixed for 5 or more years, =&lt;65%</v>
      </c>
      <c r="F16" s="172">
        <f>MAX(4%,'Multiple Account FA'!$D$28+0%)</f>
        <v>0.04</v>
      </c>
    </row>
    <row r="17" spans="1:6" x14ac:dyDescent="0.35">
      <c r="A17" s="24" t="str">
        <f>'SA Validation'!$A$15</f>
        <v>Owned in personal names</v>
      </c>
      <c r="B17" s="123">
        <v>1.75</v>
      </c>
      <c r="C17" s="54" t="str">
        <f>'SA Validation'!$A$4</f>
        <v>Fixed for 5 or more years</v>
      </c>
      <c r="D17" s="54" t="str">
        <f>'MA Validation'!$A$53</f>
        <v>&gt;65%</v>
      </c>
      <c r="E17" s="45" t="str">
        <f>CONCATENATE(A17,", ",B17,", ",C17,", ",D17)</f>
        <v>Owned in personal names, 1.75, Fixed for 5 or more years, &gt;65%</v>
      </c>
      <c r="F17" s="9">
        <f>MAX(4.5%,'Multiple Account FA'!$D$28+0%)</f>
        <v>4.4999999999999998E-2</v>
      </c>
    </row>
    <row r="18" spans="1:6" x14ac:dyDescent="0.35">
      <c r="A18" s="126" t="str">
        <f>'SA Validation'!$A$15</f>
        <v>Owned in personal names</v>
      </c>
      <c r="B18" s="130">
        <v>1.75</v>
      </c>
      <c r="C18" s="131" t="str">
        <f>'SA Validation'!$A$5</f>
        <v>Tracker or Variable</v>
      </c>
      <c r="D18" s="131" t="str">
        <f>'MA Validation'!$A$52</f>
        <v>=&lt;65%</v>
      </c>
      <c r="E18" s="128" t="str">
        <f t="shared" ref="E18:E31" si="3">CONCATENATE(A18,", ",B18,", ",C18,", ",D18)</f>
        <v>Owned in personal names, 1.75, Tracker or Variable, =&lt;65%</v>
      </c>
      <c r="F18" s="129">
        <f>MAX(5.5%,'Multiple Account FA'!$D$28+2%)</f>
        <v>5.5E-2</v>
      </c>
    </row>
    <row r="19" spans="1:6" ht="15" thickBot="1" x14ac:dyDescent="0.4">
      <c r="A19" s="25" t="str">
        <f>'SA Validation'!$A$15</f>
        <v>Owned in personal names</v>
      </c>
      <c r="B19" s="124">
        <v>1.75</v>
      </c>
      <c r="C19" s="55" t="str">
        <f>'SA Validation'!$A$5</f>
        <v>Tracker or Variable</v>
      </c>
      <c r="D19" s="55" t="str">
        <f>'MA Validation'!$A$53</f>
        <v>&gt;65%</v>
      </c>
      <c r="E19" s="47" t="str">
        <f t="shared" si="3"/>
        <v>Owned in personal names, 1.75, Tracker or Variable, &gt;65%</v>
      </c>
      <c r="F19" s="12">
        <f>MAX(5.5%,'Multiple Account FA'!$D$28+2%)</f>
        <v>5.5E-2</v>
      </c>
    </row>
    <row r="20" spans="1:6" x14ac:dyDescent="0.35">
      <c r="A20" s="23" t="str">
        <f>'SA Validation'!$A$16</f>
        <v>Owned in a Limited Company</v>
      </c>
      <c r="B20" s="122">
        <v>1.25</v>
      </c>
      <c r="C20" s="53" t="str">
        <f>'SA Validation'!$A$3</f>
        <v>Fixed for less than 5 years</v>
      </c>
      <c r="D20" s="53" t="str">
        <f>'MA Validation'!$A$52</f>
        <v>=&lt;65%</v>
      </c>
      <c r="E20" s="46" t="str">
        <f t="shared" si="3"/>
        <v>Owned in a Limited Company, 1.25, Fixed for less than 5 years, =&lt;65%</v>
      </c>
      <c r="F20" s="8">
        <f>MAX(5.5%,'Multiple Account FA'!$D$28+2%)</f>
        <v>5.5E-2</v>
      </c>
    </row>
    <row r="21" spans="1:6" x14ac:dyDescent="0.35">
      <c r="A21" s="52" t="str">
        <f>'SA Validation'!$A$16</f>
        <v>Owned in a Limited Company</v>
      </c>
      <c r="B21" s="170">
        <v>1.25</v>
      </c>
      <c r="C21" s="174" t="str">
        <f>'SA Validation'!$A$3</f>
        <v>Fixed for less than 5 years</v>
      </c>
      <c r="D21" s="174" t="str">
        <f>'MA Validation'!$A$53</f>
        <v>&gt;65%</v>
      </c>
      <c r="E21" s="169" t="str">
        <f t="shared" si="3"/>
        <v>Owned in a Limited Company, 1.25, Fixed for less than 5 years, &gt;65%</v>
      </c>
      <c r="F21" s="172">
        <f>MAX(5.5%,'Multiple Account FA'!$D$28+2%)</f>
        <v>5.5E-2</v>
      </c>
    </row>
    <row r="22" spans="1:6" x14ac:dyDescent="0.35">
      <c r="A22" s="52" t="str">
        <f>'SA Validation'!$A$16</f>
        <v>Owned in a Limited Company</v>
      </c>
      <c r="B22" s="170">
        <v>1.25</v>
      </c>
      <c r="C22" s="174" t="str">
        <f>'SA Validation'!$A$4</f>
        <v>Fixed for 5 or more years</v>
      </c>
      <c r="D22" s="174" t="str">
        <f>'MA Validation'!$A$52</f>
        <v>=&lt;65%</v>
      </c>
      <c r="E22" s="169" t="str">
        <f t="shared" si="3"/>
        <v>Owned in a Limited Company, 1.25, Fixed for 5 or more years, =&lt;65%</v>
      </c>
      <c r="F22" s="172">
        <f>MAX(4.5%,'Multiple Account FA'!$D$28+0%)</f>
        <v>4.4999999999999998E-2</v>
      </c>
    </row>
    <row r="23" spans="1:6" x14ac:dyDescent="0.35">
      <c r="A23" s="24" t="str">
        <f>'SA Validation'!$A$16</f>
        <v>Owned in a Limited Company</v>
      </c>
      <c r="B23" s="123">
        <v>1.25</v>
      </c>
      <c r="C23" s="54" t="str">
        <f>'SA Validation'!$A$4</f>
        <v>Fixed for 5 or more years</v>
      </c>
      <c r="D23" s="54" t="str">
        <f>'MA Validation'!$A$53</f>
        <v>&gt;65%</v>
      </c>
      <c r="E23" s="45" t="str">
        <f t="shared" si="3"/>
        <v>Owned in a Limited Company, 1.25, Fixed for 5 or more years, &gt;65%</v>
      </c>
      <c r="F23" s="9">
        <f>MAX(4.5%,'Multiple Account FA'!$D$28+0%)</f>
        <v>4.4999999999999998E-2</v>
      </c>
    </row>
    <row r="24" spans="1:6" x14ac:dyDescent="0.35">
      <c r="A24" s="126" t="str">
        <f>'SA Validation'!$A$16</f>
        <v>Owned in a Limited Company</v>
      </c>
      <c r="B24" s="123">
        <v>1.25</v>
      </c>
      <c r="C24" s="131" t="str">
        <f>'SA Validation'!$A$5</f>
        <v>Tracker or Variable</v>
      </c>
      <c r="D24" s="131" t="str">
        <f>'MA Validation'!$A$52</f>
        <v>=&lt;65%</v>
      </c>
      <c r="E24" s="128" t="str">
        <f t="shared" si="3"/>
        <v>Owned in a Limited Company, 1.25, Tracker or Variable, =&lt;65%</v>
      </c>
      <c r="F24" s="129">
        <f>MAX(5.5%,'Multiple Account FA'!$D$28+2%)</f>
        <v>5.5E-2</v>
      </c>
    </row>
    <row r="25" spans="1:6" ht="15" thickBot="1" x14ac:dyDescent="0.4">
      <c r="A25" s="25" t="str">
        <f>'SA Validation'!$A$16</f>
        <v>Owned in a Limited Company</v>
      </c>
      <c r="B25" s="123">
        <v>1.25</v>
      </c>
      <c r="C25" s="55" t="str">
        <f>'SA Validation'!$A$5</f>
        <v>Tracker or Variable</v>
      </c>
      <c r="D25" s="55" t="str">
        <f>'MA Validation'!$A$53</f>
        <v>&gt;65%</v>
      </c>
      <c r="E25" s="47" t="str">
        <f t="shared" si="3"/>
        <v>Owned in a Limited Company, 1.25, Tracker or Variable, &gt;65%</v>
      </c>
      <c r="F25" s="12">
        <f>MAX(5.5%,'Multiple Account FA'!$D$28+2%)</f>
        <v>5.5E-2</v>
      </c>
    </row>
    <row r="26" spans="1:6" x14ac:dyDescent="0.35">
      <c r="A26" s="23" t="str">
        <f>'SA Validation'!$A$16</f>
        <v>Owned in a Limited Company</v>
      </c>
      <c r="B26" s="122">
        <v>1.75</v>
      </c>
      <c r="C26" s="53" t="str">
        <f>'SA Validation'!$A$3</f>
        <v>Fixed for less than 5 years</v>
      </c>
      <c r="D26" s="53" t="str">
        <f>'MA Validation'!$A$52</f>
        <v>=&lt;65%</v>
      </c>
      <c r="E26" s="46" t="str">
        <f t="shared" si="3"/>
        <v>Owned in a Limited Company, 1.75, Fixed for less than 5 years, =&lt;65%</v>
      </c>
      <c r="F26" s="8">
        <f>MAX(5.5%,'Multiple Account FA'!$D$28+2%)</f>
        <v>5.5E-2</v>
      </c>
    </row>
    <row r="27" spans="1:6" x14ac:dyDescent="0.35">
      <c r="A27" s="52" t="str">
        <f>'SA Validation'!$A$16</f>
        <v>Owned in a Limited Company</v>
      </c>
      <c r="B27" s="170">
        <v>1.75</v>
      </c>
      <c r="C27" s="174" t="str">
        <f>'SA Validation'!$A$3</f>
        <v>Fixed for less than 5 years</v>
      </c>
      <c r="D27" s="174" t="str">
        <f>'MA Validation'!$A$53</f>
        <v>&gt;65%</v>
      </c>
      <c r="E27" s="169" t="str">
        <f t="shared" si="3"/>
        <v>Owned in a Limited Company, 1.75, Fixed for less than 5 years, &gt;65%</v>
      </c>
      <c r="F27" s="172">
        <f>MAX(5.5%,'Multiple Account FA'!$D$28+2%)</f>
        <v>5.5E-2</v>
      </c>
    </row>
    <row r="28" spans="1:6" x14ac:dyDescent="0.35">
      <c r="A28" s="52" t="str">
        <f>'SA Validation'!$A$16</f>
        <v>Owned in a Limited Company</v>
      </c>
      <c r="B28" s="170">
        <v>1.75</v>
      </c>
      <c r="C28" s="174" t="str">
        <f>'SA Validation'!$A$4</f>
        <v>Fixed for 5 or more years</v>
      </c>
      <c r="D28" s="174" t="str">
        <f>'MA Validation'!$A$52</f>
        <v>=&lt;65%</v>
      </c>
      <c r="E28" s="169" t="str">
        <f t="shared" si="3"/>
        <v>Owned in a Limited Company, 1.75, Fixed for 5 or more years, =&lt;65%</v>
      </c>
      <c r="F28" s="172">
        <f>MAX(4.5%,'Multiple Account FA'!$D$28+0%)</f>
        <v>4.4999999999999998E-2</v>
      </c>
    </row>
    <row r="29" spans="1:6" x14ac:dyDescent="0.35">
      <c r="A29" s="24" t="str">
        <f>'SA Validation'!$A$16</f>
        <v>Owned in a Limited Company</v>
      </c>
      <c r="B29" s="123">
        <v>1.75</v>
      </c>
      <c r="C29" s="54" t="str">
        <f>'SA Validation'!$A$4</f>
        <v>Fixed for 5 or more years</v>
      </c>
      <c r="D29" s="54" t="str">
        <f>'MA Validation'!$A$53</f>
        <v>&gt;65%</v>
      </c>
      <c r="E29" s="45" t="str">
        <f t="shared" si="3"/>
        <v>Owned in a Limited Company, 1.75, Fixed for 5 or more years, &gt;65%</v>
      </c>
      <c r="F29" s="9">
        <f>MAX(4.5%,'Multiple Account FA'!$D$28+0%)</f>
        <v>4.4999999999999998E-2</v>
      </c>
    </row>
    <row r="30" spans="1:6" x14ac:dyDescent="0.35">
      <c r="A30" s="126" t="str">
        <f>'SA Validation'!$A$16</f>
        <v>Owned in a Limited Company</v>
      </c>
      <c r="B30" s="130">
        <v>1.75</v>
      </c>
      <c r="C30" s="131" t="str">
        <f>'SA Validation'!$A$5</f>
        <v>Tracker or Variable</v>
      </c>
      <c r="D30" s="131" t="str">
        <f>'MA Validation'!$A$52</f>
        <v>=&lt;65%</v>
      </c>
      <c r="E30" s="128" t="str">
        <f t="shared" si="3"/>
        <v>Owned in a Limited Company, 1.75, Tracker or Variable, =&lt;65%</v>
      </c>
      <c r="F30" s="129">
        <f>MAX(5.5%,'Multiple Account FA'!$D$28+2%)</f>
        <v>5.5E-2</v>
      </c>
    </row>
    <row r="31" spans="1:6" ht="15" thickBot="1" x14ac:dyDescent="0.4">
      <c r="A31" s="25" t="str">
        <f>'SA Validation'!$A$16</f>
        <v>Owned in a Limited Company</v>
      </c>
      <c r="B31" s="124">
        <v>1.75</v>
      </c>
      <c r="C31" s="55" t="str">
        <f>'SA Validation'!$A$5</f>
        <v>Tracker or Variable</v>
      </c>
      <c r="D31" s="55" t="str">
        <f>'MA Validation'!$A$53</f>
        <v>&gt;65%</v>
      </c>
      <c r="E31" s="47" t="str">
        <f t="shared" si="3"/>
        <v>Owned in a Limited Company, 1.75, Tracker or Variable, &gt;65%</v>
      </c>
      <c r="F31" s="12">
        <f>MAX(5.5%,'Multiple Account FA'!$D$28+2%)</f>
        <v>5.5E-2</v>
      </c>
    </row>
  </sheetData>
  <autoFilter ref="A1:F19" xr:uid="{38602326-8074-4D3C-BE93-A50DFE3D7AF7}"/>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7A9756F1943B4D87BE3AC621DA891A" ma:contentTypeVersion="17" ma:contentTypeDescription="Create a new document." ma:contentTypeScope="" ma:versionID="b131c3e0c125f4d84fcf09bc7f07ac20">
  <xsd:schema xmlns:xsd="http://www.w3.org/2001/XMLSchema" xmlns:xs="http://www.w3.org/2001/XMLSchema" xmlns:p="http://schemas.microsoft.com/office/2006/metadata/properties" xmlns:ns1="http://schemas.microsoft.com/sharepoint/v3" xmlns:ns2="da3a5efc-f1e4-4f0d-8206-b85a3a770e53" xmlns:ns3="ce73c13b-ac46-44d2-a482-5e0f0417c8ad" targetNamespace="http://schemas.microsoft.com/office/2006/metadata/properties" ma:root="true" ma:fieldsID="43932d013af054b801617d79af1e45b0" ns1:_="" ns2:_="" ns3:_="">
    <xsd:import namespace="http://schemas.microsoft.com/sharepoint/v3"/>
    <xsd:import namespace="da3a5efc-f1e4-4f0d-8206-b85a3a770e53"/>
    <xsd:import namespace="ce73c13b-ac46-44d2-a482-5e0f0417c8a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LengthInSeconds" minOccurs="0"/>
                <xsd:element ref="ns3:lcf76f155ced4ddcb4097134ff3c332f"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1:_ip_UnifiedCompliancePolicyProperties" minOccurs="0"/>
                <xsd:element ref="ns1:_ip_UnifiedCompliancePolicyUIAction" minOccurs="0"/>
                <xsd:element ref="ns3:BrokerorCustome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3a5efc-f1e4-4f0d-8206-b85a3a770e5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73c13b-ac46-44d2-a482-5e0f0417c8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8c72d2-c3b9-4465-9c90-6be555cd998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BrokerorCustomer" ma:index="23" nillable="true" ma:displayName="Broker or Customer " ma:format="Dropdown" ma:internalName="BrokerorCustomer">
      <xsd:simpleType>
        <xsd:union memberTypes="dms:Text">
          <xsd:simpleType>
            <xsd:restriction base="dms:Choice">
              <xsd:enumeration value="Customer"/>
              <xsd:enumeration value="Customer (Broker but not on website)"/>
              <xsd:enumeration value="Broker &amp; Customer"/>
            </xsd:restriction>
          </xsd:simpleType>
        </xsd:un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BrokerorCustomer xmlns="ce73c13b-ac46-44d2-a482-5e0f0417c8ad" xsi:nil="true"/>
    <_ip_UnifiedCompliancePolicyProperties xmlns="http://schemas.microsoft.com/sharepoint/v3" xsi:nil="true"/>
    <lcf76f155ced4ddcb4097134ff3c332f xmlns="ce73c13b-ac46-44d2-a482-5e0f0417c8a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C49237-4B75-4C37-9721-DE6D6E45A6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a3a5efc-f1e4-4f0d-8206-b85a3a770e53"/>
    <ds:schemaRef ds:uri="ce73c13b-ac46-44d2-a482-5e0f0417c8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B44AFD-2749-475C-AC00-5FA4604DC021}">
  <ds:schemaRefs>
    <ds:schemaRef ds:uri="http://schemas.microsoft.com/sharepoint/v3"/>
    <ds:schemaRef ds:uri="http://schemas.microsoft.com/office/2006/documentManagement/types"/>
    <ds:schemaRef ds:uri="http://purl.org/dc/dcmitype/"/>
    <ds:schemaRef ds:uri="http://www.w3.org/XML/1998/namespace"/>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ce73c13b-ac46-44d2-a482-5e0f0417c8ad"/>
    <ds:schemaRef ds:uri="da3a5efc-f1e4-4f0d-8206-b85a3a770e53"/>
  </ds:schemaRefs>
</ds:datastoreItem>
</file>

<file path=customXml/itemProps3.xml><?xml version="1.0" encoding="utf-8"?>
<ds:datastoreItem xmlns:ds="http://schemas.openxmlformats.org/officeDocument/2006/customXml" ds:itemID="{151ED44D-0270-4475-AA55-094EE7F1D3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Single Account FA </vt:lpstr>
      <vt:lpstr>Multiple Account FA</vt:lpstr>
      <vt:lpstr>SA Validation</vt:lpstr>
      <vt:lpstr>SA Stress Rate (ML)</vt:lpstr>
      <vt:lpstr>SA Stress Rate (FA)</vt:lpstr>
      <vt:lpstr>MA Validation</vt:lpstr>
      <vt:lpstr>MA Stress Rate (ML1)</vt:lpstr>
      <vt:lpstr>MA Stress Rate (ML2)</vt:lpstr>
      <vt:lpstr>MA Stress Rate (ML3)</vt:lpstr>
      <vt:lpstr>MA Stress Rate (ML4)</vt:lpstr>
      <vt:lpstr>MA Stress Rate (FA)</vt:lpstr>
      <vt:lpstr>ICR</vt:lpstr>
      <vt:lpstr>Property Cap</vt:lpstr>
      <vt:lpstr>Exposure Cap</vt:lpstr>
      <vt:lpstr>'Multiple Account FA'!Print_Area</vt:lpstr>
      <vt:lpstr>'Single Account FA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Keir Fraser</dc:creator>
  <cp:keywords/>
  <dc:description/>
  <cp:lastModifiedBy>Temiloluwa Dehinbo</cp:lastModifiedBy>
  <cp:revision/>
  <dcterms:created xsi:type="dcterms:W3CDTF">2022-06-20T12:07:32Z</dcterms:created>
  <dcterms:modified xsi:type="dcterms:W3CDTF">2025-07-08T09:54:37Z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5727314-839f-4754-b45d-089346ddf4a4_Enabled">
    <vt:lpwstr>true</vt:lpwstr>
  </property>
  <property fmtid="{D5CDD505-2E9C-101B-9397-08002B2CF9AE}" pid="3" name="MSIP_Label_f5727314-839f-4754-b45d-089346ddf4a4_SetDate">
    <vt:lpwstr>2023-06-02T19:08:41Z</vt:lpwstr>
  </property>
  <property fmtid="{D5CDD505-2E9C-101B-9397-08002B2CF9AE}" pid="4" name="MSIP_Label_f5727314-839f-4754-b45d-089346ddf4a4_Method">
    <vt:lpwstr>Privileged</vt:lpwstr>
  </property>
  <property fmtid="{D5CDD505-2E9C-101B-9397-08002B2CF9AE}" pid="5" name="MSIP_Label_f5727314-839f-4754-b45d-089346ddf4a4_Name">
    <vt:lpwstr>NBS Public - Visible Label</vt:lpwstr>
  </property>
  <property fmtid="{D5CDD505-2E9C-101B-9397-08002B2CF9AE}" pid="6" name="MSIP_Label_f5727314-839f-4754-b45d-089346ddf4a4_SiteId">
    <vt:lpwstr>18ed93f5-e470-4996-b0ef-9554af985d50</vt:lpwstr>
  </property>
  <property fmtid="{D5CDD505-2E9C-101B-9397-08002B2CF9AE}" pid="7" name="MSIP_Label_f5727314-839f-4754-b45d-089346ddf4a4_ActionId">
    <vt:lpwstr>8e5cac5d-d9c1-4e1f-9477-6eab835e22b8</vt:lpwstr>
  </property>
  <property fmtid="{D5CDD505-2E9C-101B-9397-08002B2CF9AE}" pid="8" name="MSIP_Label_f5727314-839f-4754-b45d-089346ddf4a4_ContentBits">
    <vt:lpwstr>3</vt:lpwstr>
  </property>
  <property fmtid="{D5CDD505-2E9C-101B-9397-08002B2CF9AE}" pid="9" name="MediaServiceImageTags">
    <vt:lpwstr/>
  </property>
  <property fmtid="{D5CDD505-2E9C-101B-9397-08002B2CF9AE}" pid="10" name="ContentTypeId">
    <vt:lpwstr>0x0101001B7A9756F1943B4D87BE3AC621DA891A</vt:lpwstr>
  </property>
</Properties>
</file>