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SLMarket\B2B Marketing\1. Documentation Library (Intermediary)\T numbers (The Mortgage Works)\T1502\"/>
    </mc:Choice>
  </mc:AlternateContent>
  <xr:revisionPtr revIDLastSave="0" documentId="13_ncr:1_{4A5E740C-D08E-4F64-960F-A64402406CB5}" xr6:coauthVersionLast="47" xr6:coauthVersionMax="47" xr10:uidLastSave="{00000000-0000-0000-0000-000000000000}"/>
  <workbookProtection workbookAlgorithmName="SHA-512" workbookHashValue="xUtloOt6ykf/Xu1P8Qe8XSDtKlg3g7sO8z8ui7QEv7YoOE08T/A3To+bOermpli9H/93zLsKd/Porh78nHxBCQ==" workbookSaltValue="wHGKb4FRdbqFrCWRVD/81g==" workbookSpinCount="100000" lockStructure="1"/>
  <bookViews>
    <workbookView xWindow="-110" yWindow="-110" windowWidth="19420" windowHeight="10300" firstSheet="1" activeTab="1" xr2:uid="{4EDE01C9-A8B3-4E99-ACF0-0D01CFD6E7CE}"/>
  </bookViews>
  <sheets>
    <sheet name="Portfolio checker (Cur)" sheetId="1" state="hidden" r:id="rId1"/>
    <sheet name="Portfolio checker" sheetId="3" r:id="rId2"/>
    <sheet name="Calculation" sheetId="4" state="hidden" r:id="rId3"/>
    <sheet name="Checks (Cur)" sheetId="2" state="hidden" r:id="rId4"/>
  </sheets>
  <definedNames>
    <definedName name="Greeni">Calculation!$B$22</definedName>
    <definedName name="GreenTick">Calculation!$B$21</definedName>
    <definedName name="Greyi">Calculation!$B$23</definedName>
    <definedName name="RedCross">Calculation!$B$19</definedName>
    <definedName name="Shape">INDIRECT(Calculation!$G$17)</definedName>
    <definedName name="Yellowi">Calculation!$B$20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 l="1"/>
  <c r="I7" i="4"/>
  <c r="H7" i="4"/>
  <c r="E8" i="4"/>
  <c r="D8" i="4"/>
  <c r="D16" i="4" s="1"/>
  <c r="E9" i="4"/>
  <c r="I9" i="4" s="1"/>
  <c r="D9" i="4"/>
  <c r="D28" i="4"/>
  <c r="D27" i="4"/>
  <c r="D26" i="4"/>
  <c r="D9" i="2"/>
  <c r="G9" i="2" s="1"/>
  <c r="D11" i="2"/>
  <c r="D8" i="2" s="1"/>
  <c r="G8" i="2" s="1"/>
  <c r="I15" i="2" s="1"/>
  <c r="G7" i="2"/>
  <c r="I8" i="4" l="1"/>
  <c r="G8" i="4"/>
  <c r="H8" i="4"/>
  <c r="H10" i="4" s="1"/>
  <c r="K15" i="4"/>
  <c r="H9" i="4"/>
  <c r="D29" i="4"/>
  <c r="D25" i="2"/>
  <c r="D26" i="2"/>
  <c r="D27" i="2"/>
  <c r="D14" i="2"/>
  <c r="K8" i="4" l="1"/>
  <c r="C21" i="3" s="1"/>
  <c r="I10" i="4"/>
  <c r="K9" i="4"/>
  <c r="C20" i="3" s="1"/>
  <c r="C23" i="3"/>
  <c r="K16" i="4"/>
  <c r="C22" i="3" s="1"/>
  <c r="G15" i="4"/>
  <c r="G14" i="2"/>
  <c r="I14" i="2"/>
  <c r="D28" i="2"/>
  <c r="G10" i="4" l="1"/>
  <c r="G16" i="4" s="1"/>
  <c r="C27" i="1"/>
  <c r="D15" i="2"/>
  <c r="G15" i="2" s="1"/>
  <c r="J20" i="2" s="1"/>
  <c r="L21" i="4" l="1"/>
  <c r="G17" i="4"/>
  <c r="C18" i="3" s="1"/>
  <c r="G16" i="2"/>
  <c r="C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 Green</author>
  </authors>
  <commentList>
    <comment ref="F2" authorId="0" shapeId="0" xr:uid="{6F9D93E5-4BE8-4478-BA20-D8FAA388ED24}">
      <text>
        <r>
          <rPr>
            <b/>
            <sz val="9"/>
            <color indexed="81"/>
            <rFont val="Tahoma"/>
            <family val="2"/>
          </rPr>
          <t>Adam Green:</t>
        </r>
        <r>
          <rPr>
            <sz val="9"/>
            <color indexed="81"/>
            <rFont val="Tahoma"/>
            <family val="2"/>
          </rPr>
          <t xml:space="preserve">
No Longer Required</t>
        </r>
      </text>
    </comment>
    <comment ref="G10" authorId="0" shapeId="0" xr:uid="{32BB3B1F-EF33-4336-AD3D-3C536181EB34}">
      <text>
        <r>
          <rPr>
            <b/>
            <sz val="9"/>
            <color indexed="81"/>
            <rFont val="Tahoma"/>
            <family val="2"/>
          </rPr>
          <t>Adam Green:</t>
        </r>
        <r>
          <rPr>
            <sz val="9"/>
            <color indexed="81"/>
            <rFont val="Tahoma"/>
            <family val="2"/>
          </rPr>
          <t xml:space="preserve">
IF STATEMENT 
SCENARIO FOR WHERE BOTH ELEMENTS (PERSONAL AND LIMITED ARE ACCEPTABLE - BUT AGGREGRATE IS NOT)</t>
        </r>
      </text>
    </comment>
    <comment ref="C12" authorId="0" shapeId="0" xr:uid="{C3B96D58-BDBD-451A-9CF9-9869FE952091}">
      <text>
        <r>
          <rPr>
            <b/>
            <sz val="9"/>
            <color indexed="81"/>
            <rFont val="Tahoma"/>
            <family val="2"/>
          </rPr>
          <t>Adam Green:</t>
        </r>
        <r>
          <rPr>
            <sz val="9"/>
            <color indexed="81"/>
            <rFont val="Tahoma"/>
            <family val="2"/>
          </rPr>
          <t xml:space="preserve">
Stress Rate input a set function - </t>
        </r>
      </text>
    </comment>
    <comment ref="C15" authorId="0" shapeId="0" xr:uid="{011C46A6-61B8-4E66-A774-18EBAD687647}">
      <text>
        <r>
          <rPr>
            <b/>
            <sz val="9"/>
            <color indexed="81"/>
            <rFont val="Tahoma"/>
            <family val="2"/>
          </rPr>
          <t>Adam Green:</t>
        </r>
        <r>
          <rPr>
            <sz val="9"/>
            <color indexed="81"/>
            <rFont val="Tahoma"/>
            <family val="2"/>
          </rPr>
          <t xml:space="preserve">
This is a set function now.</t>
        </r>
      </text>
    </comment>
    <comment ref="D15" authorId="0" shapeId="0" xr:uid="{53D5A2B0-11D2-44CB-B69A-C29A29FB6A60}">
      <text>
        <r>
          <rPr>
            <b/>
            <sz val="9"/>
            <color indexed="81"/>
            <rFont val="Tahoma"/>
            <family val="2"/>
          </rPr>
          <t>Adam Green:</t>
        </r>
        <r>
          <rPr>
            <sz val="9"/>
            <color indexed="81"/>
            <rFont val="Tahoma"/>
            <family val="2"/>
          </rPr>
          <t xml:space="preserve">
LTV Threshold. Input element.</t>
        </r>
      </text>
    </comment>
    <comment ref="G16" authorId="0" shapeId="0" xr:uid="{77077014-336C-4B85-8F18-E8E4FC8004F7}">
      <text>
        <r>
          <rPr>
            <b/>
            <sz val="9"/>
            <color indexed="81"/>
            <rFont val="Tahoma"/>
            <family val="2"/>
          </rPr>
          <t>Adam Green:</t>
        </r>
        <r>
          <rPr>
            <sz val="9"/>
            <color indexed="81"/>
            <rFont val="Tahoma"/>
            <family val="2"/>
          </rPr>
          <t xml:space="preserve">
PASS FORMULA AMENDED TO TAKE INTO ACCOUNT NEW IF FUNCTION.</t>
        </r>
      </text>
    </comment>
  </commentList>
</comments>
</file>

<file path=xl/sharedStrings.xml><?xml version="1.0" encoding="utf-8"?>
<sst xmlns="http://schemas.openxmlformats.org/spreadsheetml/2006/main" count="124" uniqueCount="61">
  <si>
    <t xml:space="preserve">       Supporting information</t>
  </si>
  <si>
    <t>Portfolio checker</t>
  </si>
  <si>
    <r>
      <rPr>
        <b/>
        <sz val="10"/>
        <color theme="1"/>
        <rFont val="Arial"/>
        <family val="2"/>
      </rPr>
      <t xml:space="preserve">Portfolio details </t>
    </r>
    <r>
      <rPr>
        <sz val="10"/>
        <color theme="1"/>
        <rFont val="Arial"/>
        <family val="2"/>
      </rPr>
      <t xml:space="preserve">should include 'consent to let' properties and all BTL mortgages owned solely, jointly or within a Limited Company. Do not include holiday lets, commercial or foreign properties; however, we may ask for these to be disclosed as part of the full application.
If there are two applicants, we’ll use the combined number of rental properties for both. For example, if the first applicant solely owns three mortgaged properties and the second applicant solely owns five properties, they would collectively own eight properties in the portfolio.
</t>
    </r>
    <r>
      <rPr>
        <b/>
        <sz val="10"/>
        <color theme="1"/>
        <rFont val="Arial"/>
        <family val="2"/>
      </rPr>
      <t>Borrowing</t>
    </r>
    <r>
      <rPr>
        <sz val="10"/>
        <color theme="1"/>
        <rFont val="Arial"/>
        <family val="2"/>
      </rPr>
      <t xml:space="preserve"> details should include the total borrowing expected at completion of all in-process and intended mortgage applications, including additional borrowing.
</t>
    </r>
    <r>
      <rPr>
        <b/>
        <sz val="10"/>
        <color theme="1"/>
        <rFont val="Arial"/>
        <family val="2"/>
      </rPr>
      <t xml:space="preserve">Results </t>
    </r>
    <r>
      <rPr>
        <sz val="10"/>
        <color theme="1"/>
        <rFont val="Arial"/>
        <family val="2"/>
      </rPr>
      <t>will only confirm if the portfolio meets our criteria. Affordability of the new application will be considered separately.</t>
    </r>
  </si>
  <si>
    <t>Portfolio details</t>
  </si>
  <si>
    <t>1) How many properties will be in the applicant's portfolio upon completion?</t>
  </si>
  <si>
    <t>11 or more properties</t>
  </si>
  <si>
    <t>2) How much borrowing will the applicant(s) have with TMW upon completion?</t>
  </si>
  <si>
    <t>Below £1m</t>
  </si>
  <si>
    <t>3) Please confirm the details of the BTL properties the applicant(s) will own upon completion:</t>
  </si>
  <si>
    <t xml:space="preserve">     Total property value:</t>
  </si>
  <si>
    <t xml:space="preserve">     Total borrowing:</t>
  </si>
  <si>
    <t xml:space="preserve">     Total annual rental income:</t>
  </si>
  <si>
    <t>Result:</t>
  </si>
  <si>
    <t xml:space="preserve">Please note: All property details will be verified as part of the application and any changes may impact our assessment. </t>
  </si>
  <si>
    <t>N.B. This communication, and the business activity that it relates to, is for professional intermediaries only. This communication isn’t for customer use. If you’re not a professional intermediary, you mustn’t rely upon this communication.</t>
  </si>
  <si>
    <t>Exposure</t>
  </si>
  <si>
    <t>Portfolio</t>
  </si>
  <si>
    <t>LTV</t>
  </si>
  <si>
    <t>Stress Rate</t>
  </si>
  <si>
    <t>Above £1m</t>
  </si>
  <si>
    <t>10 or less properties</t>
  </si>
  <si>
    <t>In Personal Names</t>
  </si>
  <si>
    <t>Within a Ltd Company</t>
  </si>
  <si>
    <t>HMO</t>
  </si>
  <si>
    <t>Blended</t>
  </si>
  <si>
    <t>Min ICR</t>
  </si>
  <si>
    <t>Actual ICR</t>
  </si>
  <si>
    <t>Actual LTV</t>
  </si>
  <si>
    <t>Threshold</t>
  </si>
  <si>
    <t>Refer Tolerance</t>
  </si>
  <si>
    <t>Marginal Case Warning</t>
  </si>
  <si>
    <t>Grade</t>
  </si>
  <si>
    <t>Messaging</t>
  </si>
  <si>
    <t>Max LTV</t>
  </si>
  <si>
    <t>RedCross</t>
  </si>
  <si>
    <t>Unfortunately, this portfolio doesn't meet our criteria.</t>
  </si>
  <si>
    <t>Yellowi</t>
  </si>
  <si>
    <t>This portfolio falls outside our criteria; however, you may be able to adjust borrowing to meet criteria. If you need support or would like to discuss the case prior to submission, please contact your BDM.</t>
  </si>
  <si>
    <t>GreenTick</t>
  </si>
  <si>
    <t>This portfolio is acceptable within our criteria.</t>
  </si>
  <si>
    <t>Greeni</t>
  </si>
  <si>
    <t>Greyi</t>
  </si>
  <si>
    <t>Please complete all fields.</t>
  </si>
  <si>
    <t>Fill checks</t>
  </si>
  <si>
    <t>BTL</t>
  </si>
  <si>
    <t>Total</t>
  </si>
  <si>
    <t xml:space="preserve">The Mortgage Works will complete a portfolio assessment where the applicant(s) will have four or more distinct mortgaged Buy to Let UK rental properties on completion (seven or more if applying for a remortgage without capital raising). </t>
  </si>
  <si>
    <t>Please read the supporting information then answer the questions below for an indication as to whether your client’s portfolio fits The Mortgage Work's criteria.</t>
  </si>
  <si>
    <t xml:space="preserve">Click the icon to check the affordability of the new application using our "Maximum Borrowing?" calculator.
Click the icon to visit our website for more details on our loan size and loan to value (LTV) limits.  
Click the icon to visit our website for more details on our portfolio landlord criteria.  </t>
  </si>
  <si>
    <t>T1502 (February 2025)</t>
  </si>
  <si>
    <t>Stress Rate Input</t>
  </si>
  <si>
    <t>N.B. This communication, and the business activity that it relates to, is for professional intermediaries only. This communication isn’t for customer use. If you’re not a professional intermediary, you must not rely upon this communication.</t>
  </si>
  <si>
    <t>This aggregate portfolio is acceptable within our criteria.</t>
  </si>
  <si>
    <t>This aggregrate portfolio falls outside our criteria; however, you may be able to adjust borrowing to meet criteria. If you need support or would like to discuss the case prior to submission, please contact your BDM.</t>
  </si>
  <si>
    <t>Unfortunately, this aggregrate portfolio doesn't meet our criteria.</t>
  </si>
  <si>
    <t>IF - FUNCTION</t>
  </si>
  <si>
    <t>Please confirm the details of Buy to Let properties owned in a personal name and limited company the applicant(s) will own upon completion:</t>
  </si>
  <si>
    <t>Personal Name</t>
  </si>
  <si>
    <t>Limited company</t>
  </si>
  <si>
    <t>Please read the supporting information then answer the questions below for an indication as to whether your client’s portfolio fits The Mortgage Works' criteria.</t>
  </si>
  <si>
    <t>T1502 (June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</si>
</sst>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_-* #,##0_-;\-* #,##0_-;_-* &quot;-&quot;??_-;_-@_-"/>
  </numFmts>
  <fonts count="16" x14ac:knownFonts="1">
    <font>
      <sz val="11"/>
      <color theme="1"/>
      <name val="Calibri"/>
      <family val="2"/>
      <scheme val="minor"/>
    </font>
    <font>
      <sz val="11"/>
      <color theme="1"/>
      <name val="Calibri"/>
      <family val="2"/>
      <scheme val="minor"/>
    </font>
    <font>
      <sz val="10"/>
      <color theme="1"/>
      <name val="NBS Light"/>
      <family val="2"/>
    </font>
    <font>
      <sz val="11"/>
      <color theme="1"/>
      <name val="Calibri Light"/>
      <family val="2"/>
      <scheme val="major"/>
    </font>
    <font>
      <sz val="10"/>
      <color theme="1"/>
      <name val="Calibri Light"/>
      <family val="2"/>
      <scheme val="major"/>
    </font>
    <font>
      <sz val="11"/>
      <color theme="1"/>
      <name val="Arial"/>
      <family val="2"/>
    </font>
    <font>
      <sz val="10"/>
      <color theme="1"/>
      <name val="Arial"/>
      <family val="2"/>
    </font>
    <font>
      <sz val="12"/>
      <color theme="1"/>
      <name val="Arial"/>
      <family val="2"/>
    </font>
    <font>
      <sz val="18"/>
      <color theme="1"/>
      <name val="Arial"/>
      <family val="2"/>
    </font>
    <font>
      <b/>
      <sz val="10"/>
      <color theme="1"/>
      <name val="Arial"/>
      <family val="2"/>
    </font>
    <font>
      <sz val="14"/>
      <color theme="1"/>
      <name val="Arial"/>
      <family val="2"/>
    </font>
    <font>
      <sz val="8"/>
      <color theme="1"/>
      <name val="Arial"/>
      <family val="2"/>
    </font>
    <font>
      <b/>
      <sz val="18"/>
      <color theme="1"/>
      <name val="Arial"/>
      <family val="2"/>
    </font>
    <font>
      <b/>
      <sz val="11"/>
      <color theme="1"/>
      <name val="Arial"/>
      <family val="2"/>
    </font>
    <font>
      <sz val="9"/>
      <color indexed="81"/>
      <name val="Tahoma"/>
      <family val="2"/>
    </font>
    <font>
      <b/>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FBFBFB"/>
        <bgColor indexed="64"/>
      </patternFill>
    </fill>
    <fill>
      <patternFill patternType="solid">
        <fgColor rgb="FFD0E4E4"/>
        <bgColor indexed="64"/>
      </patternFill>
    </fill>
    <fill>
      <patternFill patternType="solid">
        <fgColor rgb="FFFFFF00"/>
        <bgColor indexed="64"/>
      </patternFill>
    </fill>
    <fill>
      <patternFill patternType="solid">
        <fgColor theme="0" tint="-0.249977111117893"/>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theme="0" tint="-0.249977111117893"/>
      </left>
      <right style="thin">
        <color rgb="FFBFBFBF"/>
      </right>
      <top/>
      <bottom/>
      <diagonal/>
    </border>
    <border>
      <left style="thick">
        <color theme="5"/>
      </left>
      <right/>
      <top/>
      <bottom/>
      <diagonal/>
    </border>
    <border>
      <left style="thin">
        <color theme="0" tint="-0.249977111117893"/>
      </left>
      <right style="thick">
        <color rgb="FFED77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95">
    <xf numFmtId="0" fontId="0" fillId="0" borderId="0" xfId="0"/>
    <xf numFmtId="9"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xf numFmtId="0" fontId="2" fillId="0" borderId="0" xfId="0" applyFont="1" applyAlignment="1">
      <alignment vertical="center" wrapText="1"/>
    </xf>
    <xf numFmtId="10" fontId="2" fillId="0" borderId="0" xfId="0" applyNumberFormat="1" applyFont="1" applyAlignment="1">
      <alignment vertical="center" wrapText="1"/>
    </xf>
    <xf numFmtId="0" fontId="2" fillId="0" borderId="0" xfId="0" applyFont="1" applyAlignment="1">
      <alignment vertical="center"/>
    </xf>
    <xf numFmtId="9" fontId="2" fillId="0" borderId="1" xfId="1" applyFont="1" applyFill="1" applyBorder="1" applyAlignment="1">
      <alignment horizontal="center" vertical="center" wrapText="1"/>
    </xf>
    <xf numFmtId="9" fontId="2" fillId="0" borderId="0" xfId="0" applyNumberFormat="1" applyFont="1" applyAlignment="1">
      <alignment horizontal="center" vertical="center" wrapText="1"/>
    </xf>
    <xf numFmtId="0" fontId="2" fillId="0" borderId="0" xfId="0" applyFont="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4" fillId="0" borderId="0" xfId="0" applyFont="1"/>
    <xf numFmtId="0" fontId="5" fillId="0" borderId="0" xfId="0" applyFont="1"/>
    <xf numFmtId="0" fontId="6" fillId="0" borderId="6" xfId="0" applyFont="1" applyBorder="1"/>
    <xf numFmtId="0" fontId="6" fillId="0" borderId="7" xfId="0" applyFont="1" applyBorder="1"/>
    <xf numFmtId="0" fontId="6" fillId="0" borderId="8" xfId="0" applyFont="1" applyBorder="1"/>
    <xf numFmtId="0" fontId="6" fillId="2" borderId="9" xfId="0" applyFont="1" applyFill="1" applyBorder="1"/>
    <xf numFmtId="0" fontId="8" fillId="2" borderId="0" xfId="0" applyFont="1" applyFill="1"/>
    <xf numFmtId="0" fontId="6" fillId="2" borderId="0" xfId="0" applyFont="1" applyFill="1"/>
    <xf numFmtId="0" fontId="6" fillId="2" borderId="10" xfId="0" applyFont="1" applyFill="1" applyBorder="1"/>
    <xf numFmtId="0" fontId="5" fillId="0" borderId="10" xfId="0" applyFont="1" applyBorder="1"/>
    <xf numFmtId="0" fontId="6" fillId="2" borderId="0" xfId="0" applyFont="1" applyFill="1" applyAlignment="1">
      <alignment horizontal="left" wrapText="1"/>
    </xf>
    <xf numFmtId="0" fontId="10" fillId="2" borderId="0" xfId="0" applyFont="1" applyFill="1"/>
    <xf numFmtId="0" fontId="8" fillId="2" borderId="0" xfId="0" applyFont="1" applyFill="1" applyAlignment="1">
      <alignment horizontal="center"/>
    </xf>
    <xf numFmtId="0" fontId="6" fillId="3" borderId="1" xfId="0" applyFont="1" applyFill="1" applyBorder="1" applyAlignment="1" applyProtection="1">
      <alignment horizontal="center"/>
      <protection locked="0"/>
    </xf>
    <xf numFmtId="0" fontId="5" fillId="0" borderId="9" xfId="0" applyFont="1" applyBorder="1"/>
    <xf numFmtId="164" fontId="6" fillId="3" borderId="1" xfId="0" applyNumberFormat="1" applyFont="1" applyFill="1" applyBorder="1" applyAlignment="1" applyProtection="1">
      <alignment horizontal="center"/>
      <protection locked="0"/>
    </xf>
    <xf numFmtId="0" fontId="6" fillId="0" borderId="0" xfId="0" applyFont="1" applyAlignment="1">
      <alignment vertical="top" wrapText="1"/>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8" fillId="2" borderId="0" xfId="0" applyFont="1" applyFill="1" applyAlignment="1">
      <alignment horizontal="left" vertical="center"/>
    </xf>
    <xf numFmtId="0" fontId="6" fillId="2" borderId="11" xfId="0" applyFont="1" applyFill="1" applyBorder="1"/>
    <xf numFmtId="0" fontId="11" fillId="2" borderId="12" xfId="0" applyFont="1" applyFill="1" applyBorder="1"/>
    <xf numFmtId="0" fontId="6" fillId="2" borderId="12" xfId="0" applyFont="1" applyFill="1" applyBorder="1"/>
    <xf numFmtId="0" fontId="6" fillId="2" borderId="13" xfId="0" applyFont="1" applyFill="1" applyBorder="1"/>
    <xf numFmtId="0" fontId="12" fillId="2" borderId="0" xfId="0" applyFont="1" applyFill="1"/>
    <xf numFmtId="0" fontId="5" fillId="0" borderId="14" xfId="0" applyFont="1" applyBorder="1"/>
    <xf numFmtId="0" fontId="5" fillId="0" borderId="17" xfId="0" applyFont="1" applyBorder="1"/>
    <xf numFmtId="0" fontId="5" fillId="0" borderId="19" xfId="0" applyFont="1" applyBorder="1"/>
    <xf numFmtId="0" fontId="5" fillId="0" borderId="22" xfId="0" applyFont="1" applyBorder="1"/>
    <xf numFmtId="0" fontId="7" fillId="0" borderId="15" xfId="0" applyFont="1" applyBorder="1"/>
    <xf numFmtId="0" fontId="13" fillId="0" borderId="16" xfId="0" applyFont="1" applyBorder="1"/>
    <xf numFmtId="0" fontId="5" fillId="0" borderId="20" xfId="0" applyFont="1" applyBorder="1"/>
    <xf numFmtId="0" fontId="5" fillId="0" borderId="21" xfId="0" applyFont="1" applyBorder="1"/>
    <xf numFmtId="165" fontId="5" fillId="0" borderId="0" xfId="2" applyNumberFormat="1" applyFont="1" applyFill="1" applyBorder="1"/>
    <xf numFmtId="0" fontId="6" fillId="2" borderId="24" xfId="0" applyFont="1" applyFill="1" applyBorder="1"/>
    <xf numFmtId="0" fontId="5" fillId="0" borderId="7" xfId="0" applyFont="1" applyBorder="1"/>
    <xf numFmtId="0" fontId="5" fillId="0" borderId="12" xfId="0" applyFont="1" applyBorder="1"/>
    <xf numFmtId="10" fontId="2" fillId="5" borderId="1" xfId="1" applyNumberFormat="1"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9" fontId="2" fillId="5" borderId="1" xfId="1" applyFont="1" applyFill="1" applyBorder="1" applyAlignment="1">
      <alignment horizontal="center" vertical="center" wrapText="1"/>
    </xf>
    <xf numFmtId="0" fontId="2" fillId="6" borderId="1" xfId="0" applyFont="1" applyFill="1" applyBorder="1" applyAlignment="1">
      <alignment horizontal="center" vertical="center" wrapText="1"/>
    </xf>
    <xf numFmtId="10" fontId="2" fillId="6" borderId="1" xfId="0" applyNumberFormat="1" applyFont="1" applyFill="1" applyBorder="1" applyAlignment="1">
      <alignment horizontal="center" vertical="center" wrapText="1"/>
    </xf>
    <xf numFmtId="0" fontId="6" fillId="2" borderId="0" xfId="0" applyFont="1" applyFill="1" applyAlignment="1">
      <alignment vertical="center"/>
    </xf>
    <xf numFmtId="164" fontId="6" fillId="2" borderId="1" xfId="0" applyNumberFormat="1" applyFont="1" applyFill="1" applyBorder="1" applyAlignment="1" applyProtection="1">
      <alignment horizontal="center"/>
      <protection locked="0"/>
    </xf>
    <xf numFmtId="9" fontId="3" fillId="0" borderId="0" xfId="0" applyNumberFormat="1" applyFont="1"/>
    <xf numFmtId="9" fontId="3" fillId="0" borderId="0" xfId="1" applyFont="1"/>
    <xf numFmtId="10" fontId="3" fillId="0" borderId="0" xfId="1" applyNumberFormat="1" applyFont="1"/>
    <xf numFmtId="9" fontId="2" fillId="0" borderId="0" xfId="1" applyFont="1" applyAlignment="1">
      <alignment horizontal="center" vertical="center" wrapText="1"/>
    </xf>
    <xf numFmtId="9" fontId="6" fillId="2" borderId="0" xfId="1" applyFont="1" applyFill="1"/>
    <xf numFmtId="0" fontId="2" fillId="0" borderId="25" xfId="0" applyFont="1" applyBorder="1" applyAlignment="1">
      <alignment horizontal="center" vertical="center" wrapText="1"/>
    </xf>
    <xf numFmtId="9" fontId="2" fillId="0" borderId="26" xfId="1" applyFont="1" applyBorder="1" applyAlignment="1">
      <alignment horizontal="center" vertical="center" wrapText="1"/>
    </xf>
    <xf numFmtId="0" fontId="2" fillId="6" borderId="25" xfId="0" applyFont="1" applyFill="1" applyBorder="1" applyAlignment="1">
      <alignment horizontal="center" vertical="center" wrapText="1"/>
    </xf>
    <xf numFmtId="9" fontId="2" fillId="5" borderId="25" xfId="0" applyNumberFormat="1" applyFont="1" applyFill="1" applyBorder="1" applyAlignment="1">
      <alignment horizontal="center" vertical="center" wrapText="1"/>
    </xf>
    <xf numFmtId="9" fontId="2" fillId="6" borderId="25" xfId="0" applyNumberFormat="1" applyFont="1" applyFill="1" applyBorder="1" applyAlignment="1">
      <alignment horizontal="center" vertical="center" wrapText="1"/>
    </xf>
    <xf numFmtId="9" fontId="2" fillId="5" borderId="25" xfId="1" applyFont="1" applyFill="1" applyBorder="1" applyAlignment="1">
      <alignment horizontal="center" vertical="center" wrapText="1"/>
    </xf>
    <xf numFmtId="9" fontId="2" fillId="0" borderId="25" xfId="0" applyNumberFormat="1" applyFont="1" applyBorder="1" applyAlignment="1">
      <alignment horizontal="center" vertical="center" wrapText="1"/>
    </xf>
    <xf numFmtId="9" fontId="2" fillId="0" borderId="25" xfId="1" applyFont="1" applyFill="1" applyBorder="1" applyAlignment="1">
      <alignment horizontal="center" vertical="center" wrapText="1"/>
    </xf>
    <xf numFmtId="0" fontId="6" fillId="2" borderId="0" xfId="0" applyFont="1" applyFill="1" applyAlignment="1">
      <alignment horizontal="left" vertical="center"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4" borderId="0" xfId="0" applyFont="1" applyFill="1" applyAlignment="1">
      <alignment horizontal="left" vertical="center" wrapText="1" indent="1"/>
    </xf>
    <xf numFmtId="0" fontId="8" fillId="4" borderId="0" xfId="0" applyFont="1" applyFill="1" applyAlignment="1">
      <alignment horizontal="left" vertical="center" indent="1"/>
    </xf>
    <xf numFmtId="0" fontId="11" fillId="2" borderId="0" xfId="0" applyFont="1" applyFill="1" applyAlignment="1">
      <alignment horizontal="left" vertical="center" wrapText="1"/>
    </xf>
    <xf numFmtId="0" fontId="8" fillId="2" borderId="0" xfId="0" applyFont="1" applyFill="1" applyAlignment="1">
      <alignment horizontal="center"/>
    </xf>
    <xf numFmtId="0" fontId="6" fillId="4" borderId="23" xfId="0" applyFont="1" applyFill="1" applyBorder="1" applyAlignment="1">
      <alignment horizontal="left" vertical="center" wrapText="1" indent="1"/>
    </xf>
    <xf numFmtId="0" fontId="6" fillId="0" borderId="16" xfId="0" applyFont="1" applyBorder="1" applyAlignment="1">
      <alignment horizontal="left" vertical="center" wrapText="1"/>
    </xf>
    <xf numFmtId="0" fontId="5" fillId="0" borderId="14" xfId="0" applyFont="1" applyBorder="1" applyAlignment="1">
      <alignment horizontal="center"/>
    </xf>
    <xf numFmtId="0" fontId="5" fillId="0" borderId="15" xfId="0" applyFont="1" applyBorder="1" applyAlignment="1">
      <alignment horizontal="center"/>
    </xf>
    <xf numFmtId="0" fontId="5" fillId="0" borderId="17" xfId="0" applyFont="1" applyBorder="1" applyAlignment="1">
      <alignment horizontal="center"/>
    </xf>
    <xf numFmtId="0" fontId="5" fillId="0" borderId="0" xfId="0" applyFont="1" applyAlignment="1">
      <alignment horizontal="center"/>
    </xf>
    <xf numFmtId="0" fontId="6" fillId="2" borderId="0" xfId="0" applyFont="1" applyFill="1" applyAlignment="1">
      <alignment horizontal="left" wrapText="1"/>
    </xf>
    <xf numFmtId="0" fontId="9" fillId="2" borderId="0" xfId="0" applyFont="1" applyFill="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cellXfs>
  <cellStyles count="3">
    <cellStyle name="Comma" xfId="2" builtinId="3"/>
    <cellStyle name="Normal" xfId="0" builtinId="0"/>
    <cellStyle name="Per cent" xfId="1" builtinId="5"/>
  </cellStyles>
  <dxfs count="0"/>
  <tableStyles count="0" defaultTableStyle="TableStyleMedium2" defaultPivotStyle="PivotStyleLight16"/>
  <colors>
    <mruColors>
      <color rgb="FFED7700"/>
      <color rgb="FFC91508"/>
      <color rgb="FFBFBFBF"/>
      <color rgb="FFD0E4E4"/>
      <color rgb="FFC4DDDD"/>
      <color rgb="FFF79646"/>
      <color rgb="FFE7F1F1"/>
      <color rgb="FF197C7C"/>
      <color rgb="FFF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themortgageworks.co.uk/intermediaries/calculators" TargetMode="External"/><Relationship Id="rId2" Type="http://schemas.openxmlformats.org/officeDocument/2006/relationships/hyperlink" Target="https://www.themortgageworks.co.uk/intermediaries" TargetMode="External"/><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https://www.themortgageworks.co.uk/intermediaries/lending-criteria/general"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www.themortgageworks.co.uk/intermediaries/lending-criteria/portfolio-landlords"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png"/><Relationship Id="rId7" Type="http://schemas.openxmlformats.org/officeDocument/2006/relationships/hyperlink" Target="https://www.themortgageworks.co.uk/intermediaries/calculators" TargetMode="External"/><Relationship Id="rId2" Type="http://schemas.openxmlformats.org/officeDocument/2006/relationships/hyperlink" Target="https://www.themortgageworks.co.uk/intermediaries" TargetMode="External"/><Relationship Id="rId1" Type="http://schemas.openxmlformats.org/officeDocument/2006/relationships/image" Target="../media/image9.emf"/><Relationship Id="rId6" Type="http://schemas.openxmlformats.org/officeDocument/2006/relationships/image" Target="../media/image4.png"/><Relationship Id="rId5" Type="http://schemas.openxmlformats.org/officeDocument/2006/relationships/hyperlink" Target="https://www.themortgageworks.co.uk/intermediaries/lending-criteria/general" TargetMode="External"/><Relationship Id="rId10" Type="http://schemas.openxmlformats.org/officeDocument/2006/relationships/image" Target="../media/image6.png"/><Relationship Id="rId4" Type="http://schemas.openxmlformats.org/officeDocument/2006/relationships/image" Target="../media/image3.png"/><Relationship Id="rId9" Type="http://schemas.openxmlformats.org/officeDocument/2006/relationships/hyperlink" Target="https://www.themortgageworks.co.uk/intermediaries/lending-criteria/portfolio-landlords"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microsoft.com/office/2007/relationships/hdphoto" Target="../media/hdphoto1.wdp"/><Relationship Id="rId5" Type="http://schemas.openxmlformats.org/officeDocument/2006/relationships/image" Target="../media/image15.png"/><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6" Type="http://schemas.microsoft.com/office/2007/relationships/hdphoto" Target="../media/hdphoto1.wdp"/><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8.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268019</xdr:colOff>
          <xdr:row>21</xdr:row>
          <xdr:rowOff>63499</xdr:rowOff>
        </xdr:from>
        <xdr:to>
          <xdr:col>3</xdr:col>
          <xdr:colOff>506224</xdr:colOff>
          <xdr:row>22</xdr:row>
          <xdr:rowOff>31375</xdr:rowOff>
        </xdr:to>
        <xdr:pic>
          <xdr:nvPicPr>
            <xdr:cNvPr id="3" name="Picture 2">
              <a:extLst>
                <a:ext uri="{FF2B5EF4-FFF2-40B4-BE49-F238E27FC236}">
                  <a16:creationId xmlns:a16="http://schemas.microsoft.com/office/drawing/2014/main" id="{D1F0743E-757A-40EA-A18F-866D35338E85}"/>
                </a:ext>
              </a:extLst>
            </xdr:cNvPr>
            <xdr:cNvPicPr>
              <a:picLocks noChangeAspect="1"/>
              <a:extLst>
                <a:ext uri="{84589F7E-364E-4C9E-8A38-B11213B215E9}">
                  <a14:cameraTool cellRange="Shape" spid="_x0000_s1547"/>
                </a:ext>
              </a:extLst>
            </xdr:cNvPicPr>
          </xdr:nvPicPr>
          <xdr:blipFill>
            <a:blip xmlns:r="http://schemas.openxmlformats.org/officeDocument/2006/relationships" r:embed="rId1"/>
            <a:stretch>
              <a:fillRect/>
            </a:stretch>
          </xdr:blipFill>
          <xdr:spPr>
            <a:xfrm>
              <a:off x="1073314" y="5882408"/>
              <a:ext cx="240926" cy="241338"/>
            </a:xfrm>
            <a:prstGeom prst="rect">
              <a:avLst/>
            </a:prstGeom>
          </xdr:spPr>
        </xdr:pic>
        <xdr:clientData/>
      </xdr:twoCellAnchor>
    </mc:Choice>
    <mc:Fallback/>
  </mc:AlternateContent>
  <xdr:twoCellAnchor editAs="oneCell">
    <xdr:from>
      <xdr:col>4</xdr:col>
      <xdr:colOff>587375</xdr:colOff>
      <xdr:row>0</xdr:row>
      <xdr:rowOff>152401</xdr:rowOff>
    </xdr:from>
    <xdr:to>
      <xdr:col>7</xdr:col>
      <xdr:colOff>279288</xdr:colOff>
      <xdr:row>2</xdr:row>
      <xdr:rowOff>121986</xdr:rowOff>
    </xdr:to>
    <xdr:pic>
      <xdr:nvPicPr>
        <xdr:cNvPr id="4" name="Picture 3">
          <a:hlinkClick xmlns:r="http://schemas.openxmlformats.org/officeDocument/2006/relationships" r:id="rId2"/>
          <a:extLst>
            <a:ext uri="{FF2B5EF4-FFF2-40B4-BE49-F238E27FC236}">
              <a16:creationId xmlns:a16="http://schemas.microsoft.com/office/drawing/2014/main" id="{52F6CE6D-5B5F-7047-99FD-2E8B161B14B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82925" y="152401"/>
          <a:ext cx="2625613" cy="516138"/>
        </a:xfrm>
        <a:prstGeom prst="rect">
          <a:avLst/>
        </a:prstGeom>
      </xdr:spPr>
    </xdr:pic>
    <xdr:clientData/>
  </xdr:twoCellAnchor>
  <xdr:twoCellAnchor editAs="oneCell">
    <xdr:from>
      <xdr:col>9</xdr:col>
      <xdr:colOff>149294</xdr:colOff>
      <xdr:row>1</xdr:row>
      <xdr:rowOff>152400</xdr:rowOff>
    </xdr:from>
    <xdr:to>
      <xdr:col>10</xdr:col>
      <xdr:colOff>228669</xdr:colOff>
      <xdr:row>2</xdr:row>
      <xdr:rowOff>34925</xdr:rowOff>
    </xdr:to>
    <xdr:pic>
      <xdr:nvPicPr>
        <xdr:cNvPr id="7" name="Picture 6">
          <a:extLst>
            <a:ext uri="{FF2B5EF4-FFF2-40B4-BE49-F238E27FC236}">
              <a16:creationId xmlns:a16="http://schemas.microsoft.com/office/drawing/2014/main" id="{913362CE-F9E3-B7E6-FB3A-8A7EE0A4B00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35744" y="323850"/>
          <a:ext cx="260350" cy="254000"/>
        </a:xfrm>
        <a:prstGeom prst="rect">
          <a:avLst/>
        </a:prstGeom>
      </xdr:spPr>
    </xdr:pic>
    <xdr:clientData/>
  </xdr:twoCellAnchor>
  <xdr:twoCellAnchor editAs="oneCell">
    <xdr:from>
      <xdr:col>9</xdr:col>
      <xdr:colOff>21317</xdr:colOff>
      <xdr:row>17</xdr:row>
      <xdr:rowOff>147941</xdr:rowOff>
    </xdr:from>
    <xdr:to>
      <xdr:col>11</xdr:col>
      <xdr:colOff>10006</xdr:colOff>
      <xdr:row>20</xdr:row>
      <xdr:rowOff>97066</xdr:rowOff>
    </xdr:to>
    <xdr:pic>
      <xdr:nvPicPr>
        <xdr:cNvPr id="22" name="Picture 21">
          <a:hlinkClick xmlns:r="http://schemas.openxmlformats.org/officeDocument/2006/relationships" r:id="rId5"/>
          <a:extLst>
            <a:ext uri="{FF2B5EF4-FFF2-40B4-BE49-F238E27FC236}">
              <a16:creationId xmlns:a16="http://schemas.microsoft.com/office/drawing/2014/main" id="{AE39A6F8-6D68-C811-2A3A-E87F5FD910C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638346" y="3707570"/>
          <a:ext cx="440446" cy="471639"/>
        </a:xfrm>
        <a:prstGeom prst="rect">
          <a:avLst/>
        </a:prstGeom>
      </xdr:spPr>
    </xdr:pic>
    <xdr:clientData/>
  </xdr:twoCellAnchor>
  <xdr:twoCellAnchor editAs="oneCell">
    <xdr:from>
      <xdr:col>9</xdr:col>
      <xdr:colOff>45088</xdr:colOff>
      <xdr:row>15</xdr:row>
      <xdr:rowOff>34925</xdr:rowOff>
    </xdr:from>
    <xdr:to>
      <xdr:col>11</xdr:col>
      <xdr:colOff>1900</xdr:colOff>
      <xdr:row>17</xdr:row>
      <xdr:rowOff>125726</xdr:rowOff>
    </xdr:to>
    <xdr:pic>
      <xdr:nvPicPr>
        <xdr:cNvPr id="24" name="Picture 23">
          <a:hlinkClick xmlns:r="http://schemas.openxmlformats.org/officeDocument/2006/relationships" r:id="rId7"/>
          <a:extLst>
            <a:ext uri="{FF2B5EF4-FFF2-40B4-BE49-F238E27FC236}">
              <a16:creationId xmlns:a16="http://schemas.microsoft.com/office/drawing/2014/main" id="{9B609B73-F9F3-12FB-939E-104214DBB02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31538" y="3225800"/>
          <a:ext cx="410383" cy="420547"/>
        </a:xfrm>
        <a:prstGeom prst="rect">
          <a:avLst/>
        </a:prstGeom>
      </xdr:spPr>
    </xdr:pic>
    <xdr:clientData/>
  </xdr:twoCellAnchor>
  <xdr:twoCellAnchor editAs="oneCell">
    <xdr:from>
      <xdr:col>9</xdr:col>
      <xdr:colOff>29027</xdr:colOff>
      <xdr:row>20</xdr:row>
      <xdr:rowOff>48985</xdr:rowOff>
    </xdr:from>
    <xdr:to>
      <xdr:col>11</xdr:col>
      <xdr:colOff>8703</xdr:colOff>
      <xdr:row>22</xdr:row>
      <xdr:rowOff>57092</xdr:rowOff>
    </xdr:to>
    <xdr:pic>
      <xdr:nvPicPr>
        <xdr:cNvPr id="26" name="Picture 25">
          <a:hlinkClick xmlns:r="http://schemas.openxmlformats.org/officeDocument/2006/relationships" r:id="rId9"/>
          <a:extLst>
            <a:ext uri="{FF2B5EF4-FFF2-40B4-BE49-F238E27FC236}">
              <a16:creationId xmlns:a16="http://schemas.microsoft.com/office/drawing/2014/main" id="{444572B7-94C3-C206-2CF4-7B12886B7BF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646056" y="4131128"/>
          <a:ext cx="431433" cy="459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268019</xdr:colOff>
          <xdr:row>15</xdr:row>
          <xdr:rowOff>82549</xdr:rowOff>
        </xdr:from>
        <xdr:to>
          <xdr:col>3</xdr:col>
          <xdr:colOff>514919</xdr:colOff>
          <xdr:row>17</xdr:row>
          <xdr:rowOff>39254</xdr:rowOff>
        </xdr:to>
        <xdr:pic>
          <xdr:nvPicPr>
            <xdr:cNvPr id="2" name="Picture 1">
              <a:extLst>
                <a:ext uri="{FF2B5EF4-FFF2-40B4-BE49-F238E27FC236}">
                  <a16:creationId xmlns:a16="http://schemas.microsoft.com/office/drawing/2014/main" id="{47157496-45A3-4AA3-9A42-5CE6CB358871}"/>
                </a:ext>
              </a:extLst>
            </xdr:cNvPr>
            <xdr:cNvPicPr>
              <a:picLocks noChangeAspect="1"/>
              <a:extLst>
                <a:ext uri="{84589F7E-364E-4C9E-8A38-B11213B215E9}">
                  <a14:cameraTool cellRange="Shape" spid="_x0000_s3132"/>
                </a:ext>
              </a:extLst>
            </xdr:cNvPicPr>
          </xdr:nvPicPr>
          <xdr:blipFill>
            <a:blip xmlns:r="http://schemas.openxmlformats.org/officeDocument/2006/relationships" r:embed="rId1"/>
            <a:stretch>
              <a:fillRect/>
            </a:stretch>
          </xdr:blipFill>
          <xdr:spPr>
            <a:xfrm>
              <a:off x="1001444" y="3463924"/>
              <a:ext cx="242455" cy="242455"/>
            </a:xfrm>
            <a:prstGeom prst="rect">
              <a:avLst/>
            </a:prstGeom>
          </xdr:spPr>
        </xdr:pic>
        <xdr:clientData/>
      </xdr:twoCellAnchor>
    </mc:Choice>
    <mc:Fallback/>
  </mc:AlternateContent>
  <xdr:twoCellAnchor editAs="oneCell">
    <xdr:from>
      <xdr:col>4</xdr:col>
      <xdr:colOff>587375</xdr:colOff>
      <xdr:row>0</xdr:row>
      <xdr:rowOff>152401</xdr:rowOff>
    </xdr:from>
    <xdr:to>
      <xdr:col>7</xdr:col>
      <xdr:colOff>287543</xdr:colOff>
      <xdr:row>2</xdr:row>
      <xdr:rowOff>130876</xdr:rowOff>
    </xdr:to>
    <xdr:pic>
      <xdr:nvPicPr>
        <xdr:cNvPr id="3" name="Picture 2">
          <a:hlinkClick xmlns:r="http://schemas.openxmlformats.org/officeDocument/2006/relationships" r:id="rId2"/>
          <a:extLst>
            <a:ext uri="{FF2B5EF4-FFF2-40B4-BE49-F238E27FC236}">
              <a16:creationId xmlns:a16="http://schemas.microsoft.com/office/drawing/2014/main" id="{953353F6-1B13-495B-8A06-9BE7199F26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54350" y="152401"/>
          <a:ext cx="2473213" cy="512510"/>
        </a:xfrm>
        <a:prstGeom prst="rect">
          <a:avLst/>
        </a:prstGeom>
      </xdr:spPr>
    </xdr:pic>
    <xdr:clientData/>
  </xdr:twoCellAnchor>
  <xdr:twoCellAnchor editAs="oneCell">
    <xdr:from>
      <xdr:col>9</xdr:col>
      <xdr:colOff>149294</xdr:colOff>
      <xdr:row>1</xdr:row>
      <xdr:rowOff>152400</xdr:rowOff>
    </xdr:from>
    <xdr:to>
      <xdr:col>10</xdr:col>
      <xdr:colOff>228669</xdr:colOff>
      <xdr:row>2</xdr:row>
      <xdr:rowOff>34925</xdr:rowOff>
    </xdr:to>
    <xdr:pic>
      <xdr:nvPicPr>
        <xdr:cNvPr id="4" name="Picture 3">
          <a:extLst>
            <a:ext uri="{FF2B5EF4-FFF2-40B4-BE49-F238E27FC236}">
              <a16:creationId xmlns:a16="http://schemas.microsoft.com/office/drawing/2014/main" id="{FD1A8C8A-9995-48F8-92BA-52EF5A07891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40494" y="323850"/>
          <a:ext cx="250825" cy="254000"/>
        </a:xfrm>
        <a:prstGeom prst="rect">
          <a:avLst/>
        </a:prstGeom>
      </xdr:spPr>
    </xdr:pic>
    <xdr:clientData/>
  </xdr:twoCellAnchor>
  <xdr:twoCellAnchor editAs="oneCell">
    <xdr:from>
      <xdr:col>9</xdr:col>
      <xdr:colOff>21317</xdr:colOff>
      <xdr:row>17</xdr:row>
      <xdr:rowOff>224141</xdr:rowOff>
    </xdr:from>
    <xdr:to>
      <xdr:col>11</xdr:col>
      <xdr:colOff>16356</xdr:colOff>
      <xdr:row>19</xdr:row>
      <xdr:rowOff>154216</xdr:rowOff>
    </xdr:to>
    <xdr:pic>
      <xdr:nvPicPr>
        <xdr:cNvPr id="5" name="Picture 4">
          <a:hlinkClick xmlns:r="http://schemas.openxmlformats.org/officeDocument/2006/relationships" r:id="rId5"/>
          <a:extLst>
            <a:ext uri="{FF2B5EF4-FFF2-40B4-BE49-F238E27FC236}">
              <a16:creationId xmlns:a16="http://schemas.microsoft.com/office/drawing/2014/main" id="{26E50A00-4C9B-4ED9-97F2-AB6B2F1B35E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45867" y="3891266"/>
          <a:ext cx="436364" cy="463475"/>
        </a:xfrm>
        <a:prstGeom prst="rect">
          <a:avLst/>
        </a:prstGeom>
      </xdr:spPr>
    </xdr:pic>
    <xdr:clientData/>
  </xdr:twoCellAnchor>
  <xdr:twoCellAnchor editAs="oneCell">
    <xdr:from>
      <xdr:col>9</xdr:col>
      <xdr:colOff>45088</xdr:colOff>
      <xdr:row>15</xdr:row>
      <xdr:rowOff>82550</xdr:rowOff>
    </xdr:from>
    <xdr:to>
      <xdr:col>11</xdr:col>
      <xdr:colOff>1900</xdr:colOff>
      <xdr:row>17</xdr:row>
      <xdr:rowOff>212086</xdr:rowOff>
    </xdr:to>
    <xdr:pic>
      <xdr:nvPicPr>
        <xdr:cNvPr id="6" name="Picture 5">
          <a:hlinkClick xmlns:r="http://schemas.openxmlformats.org/officeDocument/2006/relationships" r:id="rId7"/>
          <a:extLst>
            <a:ext uri="{FF2B5EF4-FFF2-40B4-BE49-F238E27FC236}">
              <a16:creationId xmlns:a16="http://schemas.microsoft.com/office/drawing/2014/main" id="{B09D6C30-B254-4E62-B22C-34EDF62AF96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969638" y="3463925"/>
          <a:ext cx="404487" cy="424176"/>
        </a:xfrm>
        <a:prstGeom prst="rect">
          <a:avLst/>
        </a:prstGeom>
      </xdr:spPr>
    </xdr:pic>
    <xdr:clientData/>
  </xdr:twoCellAnchor>
  <xdr:twoCellAnchor editAs="oneCell">
    <xdr:from>
      <xdr:col>9</xdr:col>
      <xdr:colOff>29027</xdr:colOff>
      <xdr:row>19</xdr:row>
      <xdr:rowOff>68035</xdr:rowOff>
    </xdr:from>
    <xdr:to>
      <xdr:col>11</xdr:col>
      <xdr:colOff>19498</xdr:colOff>
      <xdr:row>22</xdr:row>
      <xdr:rowOff>18992</xdr:rowOff>
    </xdr:to>
    <xdr:pic>
      <xdr:nvPicPr>
        <xdr:cNvPr id="7" name="Picture 6">
          <a:hlinkClick xmlns:r="http://schemas.openxmlformats.org/officeDocument/2006/relationships" r:id="rId9"/>
          <a:extLst>
            <a:ext uri="{FF2B5EF4-FFF2-40B4-BE49-F238E27FC236}">
              <a16:creationId xmlns:a16="http://schemas.microsoft.com/office/drawing/2014/main" id="{28DEF741-5B43-4ED4-B247-6B48CDE8330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53577" y="4268560"/>
          <a:ext cx="427351" cy="4557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10739</xdr:colOff>
      <xdr:row>18</xdr:row>
      <xdr:rowOff>8405</xdr:rowOff>
    </xdr:from>
    <xdr:ext cx="223200" cy="223200"/>
    <xdr:pic>
      <xdr:nvPicPr>
        <xdr:cNvPr id="2" name="Picture 1">
          <a:extLst>
            <a:ext uri="{FF2B5EF4-FFF2-40B4-BE49-F238E27FC236}">
              <a16:creationId xmlns:a16="http://schemas.microsoft.com/office/drawing/2014/main" id="{CDCAB9FD-DE74-4085-A016-0ECF277C3146}"/>
            </a:ext>
          </a:extLst>
        </xdr:cNvPr>
        <xdr:cNvPicPr>
          <a:picLocks noChangeAspect="1"/>
        </xdr:cNvPicPr>
      </xdr:nvPicPr>
      <xdr:blipFill>
        <a:blip xmlns:r="http://schemas.openxmlformats.org/officeDocument/2006/relationships" r:embed="rId1"/>
        <a:stretch>
          <a:fillRect/>
        </a:stretch>
      </xdr:blipFill>
      <xdr:spPr>
        <a:xfrm>
          <a:off x="296489" y="3942230"/>
          <a:ext cx="223200" cy="223200"/>
        </a:xfrm>
        <a:prstGeom prst="rect">
          <a:avLst/>
        </a:prstGeom>
      </xdr:spPr>
    </xdr:pic>
    <xdr:clientData/>
  </xdr:oneCellAnchor>
  <xdr:oneCellAnchor>
    <xdr:from>
      <xdr:col>1</xdr:col>
      <xdr:colOff>13073</xdr:colOff>
      <xdr:row>19</xdr:row>
      <xdr:rowOff>8406</xdr:rowOff>
    </xdr:from>
    <xdr:ext cx="223200" cy="223200"/>
    <xdr:pic>
      <xdr:nvPicPr>
        <xdr:cNvPr id="3" name="Picture 2">
          <a:extLst>
            <a:ext uri="{FF2B5EF4-FFF2-40B4-BE49-F238E27FC236}">
              <a16:creationId xmlns:a16="http://schemas.microsoft.com/office/drawing/2014/main" id="{00146F34-3AA6-4A71-BBC5-7A9446A8F5CF}"/>
            </a:ext>
          </a:extLst>
        </xdr:cNvPr>
        <xdr:cNvPicPr>
          <a:picLocks noChangeAspect="1"/>
        </xdr:cNvPicPr>
      </xdr:nvPicPr>
      <xdr:blipFill>
        <a:blip xmlns:r="http://schemas.openxmlformats.org/officeDocument/2006/relationships" r:embed="rId2"/>
        <a:stretch>
          <a:fillRect/>
        </a:stretch>
      </xdr:blipFill>
      <xdr:spPr>
        <a:xfrm>
          <a:off x="298823" y="4180356"/>
          <a:ext cx="223200" cy="223200"/>
        </a:xfrm>
        <a:prstGeom prst="rect">
          <a:avLst/>
        </a:prstGeom>
      </xdr:spPr>
    </xdr:pic>
    <xdr:clientData/>
  </xdr:oneCellAnchor>
  <xdr:oneCellAnchor>
    <xdr:from>
      <xdr:col>1</xdr:col>
      <xdr:colOff>10735</xdr:colOff>
      <xdr:row>20</xdr:row>
      <xdr:rowOff>14005</xdr:rowOff>
    </xdr:from>
    <xdr:ext cx="223200" cy="223200"/>
    <xdr:pic>
      <xdr:nvPicPr>
        <xdr:cNvPr id="4" name="Picture 3">
          <a:extLst>
            <a:ext uri="{FF2B5EF4-FFF2-40B4-BE49-F238E27FC236}">
              <a16:creationId xmlns:a16="http://schemas.microsoft.com/office/drawing/2014/main" id="{0A0691FA-67A3-4136-94A7-A2DC07BD1EE2}"/>
            </a:ext>
          </a:extLst>
        </xdr:cNvPr>
        <xdr:cNvPicPr>
          <a:picLocks noChangeAspect="1"/>
        </xdr:cNvPicPr>
      </xdr:nvPicPr>
      <xdr:blipFill>
        <a:blip xmlns:r="http://schemas.openxmlformats.org/officeDocument/2006/relationships" r:embed="rId3"/>
        <a:stretch>
          <a:fillRect/>
        </a:stretch>
      </xdr:blipFill>
      <xdr:spPr>
        <a:xfrm>
          <a:off x="296485" y="4424080"/>
          <a:ext cx="223200" cy="223200"/>
        </a:xfrm>
        <a:prstGeom prst="rect">
          <a:avLst/>
        </a:prstGeom>
      </xdr:spPr>
    </xdr:pic>
    <xdr:clientData/>
  </xdr:oneCellAnchor>
  <xdr:oneCellAnchor>
    <xdr:from>
      <xdr:col>1</xdr:col>
      <xdr:colOff>14003</xdr:colOff>
      <xdr:row>21</xdr:row>
      <xdr:rowOff>14007</xdr:rowOff>
    </xdr:from>
    <xdr:ext cx="223200" cy="223200"/>
    <xdr:pic>
      <xdr:nvPicPr>
        <xdr:cNvPr id="5" name="Picture 4">
          <a:extLst>
            <a:ext uri="{FF2B5EF4-FFF2-40B4-BE49-F238E27FC236}">
              <a16:creationId xmlns:a16="http://schemas.microsoft.com/office/drawing/2014/main" id="{7F15068E-C072-4F6F-A64B-21515F80ABB3}"/>
            </a:ext>
          </a:extLst>
        </xdr:cNvPr>
        <xdr:cNvPicPr>
          <a:picLocks noChangeAspect="1"/>
        </xdr:cNvPicPr>
      </xdr:nvPicPr>
      <xdr:blipFill>
        <a:blip xmlns:r="http://schemas.openxmlformats.org/officeDocument/2006/relationships" r:embed="rId4"/>
        <a:stretch>
          <a:fillRect/>
        </a:stretch>
      </xdr:blipFill>
      <xdr:spPr>
        <a:xfrm>
          <a:off x="299753" y="4662207"/>
          <a:ext cx="223200" cy="223200"/>
        </a:xfrm>
        <a:prstGeom prst="rect">
          <a:avLst/>
        </a:prstGeom>
      </xdr:spPr>
    </xdr:pic>
    <xdr:clientData/>
  </xdr:oneCellAnchor>
  <xdr:oneCellAnchor>
    <xdr:from>
      <xdr:col>1</xdr:col>
      <xdr:colOff>10646</xdr:colOff>
      <xdr:row>22</xdr:row>
      <xdr:rowOff>12327</xdr:rowOff>
    </xdr:from>
    <xdr:ext cx="223200" cy="223200"/>
    <xdr:pic>
      <xdr:nvPicPr>
        <xdr:cNvPr id="6" name="Picture 5">
          <a:extLst>
            <a:ext uri="{FF2B5EF4-FFF2-40B4-BE49-F238E27FC236}">
              <a16:creationId xmlns:a16="http://schemas.microsoft.com/office/drawing/2014/main" id="{8527E77D-AB02-4929-BEED-4019E40D1DC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296396" y="4898652"/>
          <a:ext cx="223200" cy="2232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10739</xdr:colOff>
      <xdr:row>17</xdr:row>
      <xdr:rowOff>8405</xdr:rowOff>
    </xdr:from>
    <xdr:ext cx="223200" cy="223200"/>
    <xdr:pic>
      <xdr:nvPicPr>
        <xdr:cNvPr id="3" name="Picture 2">
          <a:extLst>
            <a:ext uri="{FF2B5EF4-FFF2-40B4-BE49-F238E27FC236}">
              <a16:creationId xmlns:a16="http://schemas.microsoft.com/office/drawing/2014/main" id="{E5EDFBDA-1C00-433A-BF88-8E416B410976}"/>
            </a:ext>
          </a:extLst>
        </xdr:cNvPr>
        <xdr:cNvPicPr>
          <a:picLocks noChangeAspect="1"/>
        </xdr:cNvPicPr>
      </xdr:nvPicPr>
      <xdr:blipFill>
        <a:blip xmlns:r="http://schemas.openxmlformats.org/officeDocument/2006/relationships" r:embed="rId1"/>
        <a:stretch>
          <a:fillRect/>
        </a:stretch>
      </xdr:blipFill>
      <xdr:spPr>
        <a:xfrm>
          <a:off x="296489" y="3936067"/>
          <a:ext cx="223200" cy="223200"/>
        </a:xfrm>
        <a:prstGeom prst="rect">
          <a:avLst/>
        </a:prstGeom>
      </xdr:spPr>
    </xdr:pic>
    <xdr:clientData/>
  </xdr:oneCellAnchor>
  <xdr:oneCellAnchor>
    <xdr:from>
      <xdr:col>1</xdr:col>
      <xdr:colOff>13073</xdr:colOff>
      <xdr:row>18</xdr:row>
      <xdr:rowOff>8406</xdr:rowOff>
    </xdr:from>
    <xdr:ext cx="223200" cy="223200"/>
    <xdr:pic>
      <xdr:nvPicPr>
        <xdr:cNvPr id="4" name="Picture 3">
          <a:extLst>
            <a:ext uri="{FF2B5EF4-FFF2-40B4-BE49-F238E27FC236}">
              <a16:creationId xmlns:a16="http://schemas.microsoft.com/office/drawing/2014/main" id="{808CEA24-CFF5-4D98-ADEF-46D4776CD11F}"/>
            </a:ext>
          </a:extLst>
        </xdr:cNvPr>
        <xdr:cNvPicPr>
          <a:picLocks noChangeAspect="1"/>
        </xdr:cNvPicPr>
      </xdr:nvPicPr>
      <xdr:blipFill>
        <a:blip xmlns:r="http://schemas.openxmlformats.org/officeDocument/2006/relationships" r:embed="rId2"/>
        <a:stretch>
          <a:fillRect/>
        </a:stretch>
      </xdr:blipFill>
      <xdr:spPr>
        <a:xfrm>
          <a:off x="298823" y="4176994"/>
          <a:ext cx="223200" cy="223200"/>
        </a:xfrm>
        <a:prstGeom prst="rect">
          <a:avLst/>
        </a:prstGeom>
      </xdr:spPr>
    </xdr:pic>
    <xdr:clientData/>
  </xdr:oneCellAnchor>
  <xdr:oneCellAnchor>
    <xdr:from>
      <xdr:col>1</xdr:col>
      <xdr:colOff>10735</xdr:colOff>
      <xdr:row>19</xdr:row>
      <xdr:rowOff>14005</xdr:rowOff>
    </xdr:from>
    <xdr:ext cx="223200" cy="223200"/>
    <xdr:pic>
      <xdr:nvPicPr>
        <xdr:cNvPr id="5" name="Picture 4">
          <a:extLst>
            <a:ext uri="{FF2B5EF4-FFF2-40B4-BE49-F238E27FC236}">
              <a16:creationId xmlns:a16="http://schemas.microsoft.com/office/drawing/2014/main" id="{542833C8-6C84-4C79-8A91-E6194BDB0908}"/>
            </a:ext>
          </a:extLst>
        </xdr:cNvPr>
        <xdr:cNvPicPr>
          <a:picLocks noChangeAspect="1"/>
        </xdr:cNvPicPr>
      </xdr:nvPicPr>
      <xdr:blipFill>
        <a:blip xmlns:r="http://schemas.openxmlformats.org/officeDocument/2006/relationships" r:embed="rId3"/>
        <a:stretch>
          <a:fillRect/>
        </a:stretch>
      </xdr:blipFill>
      <xdr:spPr>
        <a:xfrm>
          <a:off x="296485" y="4423520"/>
          <a:ext cx="223200" cy="223200"/>
        </a:xfrm>
        <a:prstGeom prst="rect">
          <a:avLst/>
        </a:prstGeom>
      </xdr:spPr>
    </xdr:pic>
    <xdr:clientData/>
  </xdr:oneCellAnchor>
  <xdr:oneCellAnchor>
    <xdr:from>
      <xdr:col>1</xdr:col>
      <xdr:colOff>14003</xdr:colOff>
      <xdr:row>20</xdr:row>
      <xdr:rowOff>14007</xdr:rowOff>
    </xdr:from>
    <xdr:ext cx="223200" cy="223200"/>
    <xdr:pic>
      <xdr:nvPicPr>
        <xdr:cNvPr id="6" name="Picture 5">
          <a:extLst>
            <a:ext uri="{FF2B5EF4-FFF2-40B4-BE49-F238E27FC236}">
              <a16:creationId xmlns:a16="http://schemas.microsoft.com/office/drawing/2014/main" id="{EC468421-24BA-4429-BC4A-57337A32116A}"/>
            </a:ext>
          </a:extLst>
        </xdr:cNvPr>
        <xdr:cNvPicPr>
          <a:picLocks noChangeAspect="1"/>
        </xdr:cNvPicPr>
      </xdr:nvPicPr>
      <xdr:blipFill>
        <a:blip xmlns:r="http://schemas.openxmlformats.org/officeDocument/2006/relationships" r:embed="rId4"/>
        <a:stretch>
          <a:fillRect/>
        </a:stretch>
      </xdr:blipFill>
      <xdr:spPr>
        <a:xfrm>
          <a:off x="299753" y="4664448"/>
          <a:ext cx="223200" cy="223200"/>
        </a:xfrm>
        <a:prstGeom prst="rect">
          <a:avLst/>
        </a:prstGeom>
      </xdr:spPr>
    </xdr:pic>
    <xdr:clientData/>
  </xdr:oneCellAnchor>
  <xdr:oneCellAnchor>
    <xdr:from>
      <xdr:col>1</xdr:col>
      <xdr:colOff>10646</xdr:colOff>
      <xdr:row>21</xdr:row>
      <xdr:rowOff>12327</xdr:rowOff>
    </xdr:from>
    <xdr:ext cx="223200" cy="223200"/>
    <xdr:pic>
      <xdr:nvPicPr>
        <xdr:cNvPr id="7" name="Picture 6">
          <a:extLst>
            <a:ext uri="{FF2B5EF4-FFF2-40B4-BE49-F238E27FC236}">
              <a16:creationId xmlns:a16="http://schemas.microsoft.com/office/drawing/2014/main" id="{6C701010-D175-4E61-BE17-E797F2372E47}"/>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aturation sat="0"/>
                  </a14:imgEffect>
                </a14:imgLayer>
              </a14:imgProps>
            </a:ext>
          </a:extLst>
        </a:blip>
        <a:stretch>
          <a:fillRect/>
        </a:stretch>
      </xdr:blipFill>
      <xdr:spPr>
        <a:xfrm>
          <a:off x="296396" y="4903695"/>
          <a:ext cx="223200" cy="223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DF324-F9C4-498A-8C9C-F624A655A974}">
  <dimension ref="A1:O34"/>
  <sheetViews>
    <sheetView showGridLines="0" zoomScaleNormal="100" workbookViewId="0">
      <selection activeCell="C18" sqref="C18:G19"/>
    </sheetView>
  </sheetViews>
  <sheetFormatPr defaultColWidth="9.1796875" defaultRowHeight="13.5" customHeight="1" x14ac:dyDescent="0.35"/>
  <cols>
    <col min="1" max="1" width="1.54296875" style="4" customWidth="1"/>
    <col min="2" max="2" width="4.1796875" style="4" customWidth="1"/>
    <col min="3" max="3" width="5.1796875" style="4" customWidth="1"/>
    <col min="4" max="4" width="26" style="4" customWidth="1"/>
    <col min="5" max="5" width="16.54296875" style="4" customWidth="1"/>
    <col min="6" max="6" width="14.81640625" style="4" customWidth="1"/>
    <col min="7" max="7" width="10.453125" style="4" customWidth="1"/>
    <col min="8" max="8" width="5.54296875" style="4" customWidth="1"/>
    <col min="9" max="10" width="2.54296875" style="4" customWidth="1"/>
    <col min="11" max="11" width="4.1796875" style="4" customWidth="1"/>
    <col min="12" max="12" width="75.1796875" style="4" customWidth="1"/>
    <col min="13" max="14" width="2.54296875" style="4" hidden="1" customWidth="1"/>
    <col min="15" max="15" width="9.1796875" style="4"/>
    <col min="16" max="19" width="4.81640625" style="4" customWidth="1"/>
    <col min="20" max="20" width="5.1796875" style="4" customWidth="1"/>
    <col min="21" max="16384" width="9.1796875" style="4"/>
  </cols>
  <sheetData>
    <row r="1" spans="1:15" ht="13.5" customHeight="1" x14ac:dyDescent="0.35">
      <c r="A1" s="16"/>
      <c r="B1" s="16"/>
      <c r="C1" s="16"/>
      <c r="D1" s="16"/>
      <c r="E1" s="16"/>
      <c r="F1" s="16"/>
      <c r="G1" s="16"/>
      <c r="H1" s="16"/>
      <c r="I1" s="16"/>
      <c r="J1" s="16"/>
      <c r="K1" s="16"/>
      <c r="L1" s="16"/>
      <c r="M1" s="16"/>
      <c r="N1" s="16"/>
      <c r="O1" s="16"/>
    </row>
    <row r="2" spans="1:15" ht="29.25" customHeight="1" x14ac:dyDescent="0.35">
      <c r="A2" s="16"/>
      <c r="B2" s="17"/>
      <c r="C2" s="18"/>
      <c r="D2" s="18"/>
      <c r="E2" s="18"/>
      <c r="F2" s="18"/>
      <c r="G2" s="18"/>
      <c r="H2" s="19"/>
      <c r="I2" s="43"/>
      <c r="J2" s="40"/>
      <c r="K2" s="44" t="s">
        <v>0</v>
      </c>
      <c r="L2" s="45"/>
      <c r="M2" s="50"/>
      <c r="N2" s="16"/>
      <c r="O2" s="16"/>
    </row>
    <row r="3" spans="1:15" ht="23.25" customHeight="1" x14ac:dyDescent="0.5">
      <c r="A3" s="16"/>
      <c r="B3" s="20"/>
      <c r="C3" s="39" t="s">
        <v>1</v>
      </c>
      <c r="D3" s="22"/>
      <c r="E3" s="22"/>
      <c r="F3" s="22"/>
      <c r="G3" s="22"/>
      <c r="H3" s="23"/>
      <c r="I3" s="43"/>
      <c r="J3" s="41"/>
      <c r="K3" s="73" t="s">
        <v>2</v>
      </c>
      <c r="L3" s="74"/>
      <c r="M3" s="16"/>
      <c r="N3" s="16"/>
      <c r="O3" s="16"/>
    </row>
    <row r="4" spans="1:15" ht="4.5" customHeight="1" x14ac:dyDescent="0.45">
      <c r="A4" s="16"/>
      <c r="B4" s="20"/>
      <c r="C4" s="21"/>
      <c r="D4" s="22"/>
      <c r="E4" s="22"/>
      <c r="F4" s="22"/>
      <c r="G4" s="22"/>
      <c r="H4" s="23"/>
      <c r="I4" s="43"/>
      <c r="J4" s="41"/>
      <c r="K4" s="73"/>
      <c r="L4" s="74"/>
      <c r="M4" s="16"/>
      <c r="N4" s="16"/>
      <c r="O4" s="16"/>
    </row>
    <row r="5" spans="1:15" ht="44.25" customHeight="1" x14ac:dyDescent="0.35">
      <c r="A5" s="16"/>
      <c r="B5" s="20"/>
      <c r="C5" s="72" t="s">
        <v>46</v>
      </c>
      <c r="D5" s="72"/>
      <c r="E5" s="72"/>
      <c r="F5" s="72"/>
      <c r="G5" s="72"/>
      <c r="H5" s="23"/>
      <c r="I5" s="43"/>
      <c r="J5" s="41"/>
      <c r="K5" s="73"/>
      <c r="L5" s="74"/>
      <c r="M5" s="16"/>
      <c r="N5" s="16"/>
      <c r="O5" s="16"/>
    </row>
    <row r="6" spans="1:15" ht="4.5" customHeight="1" x14ac:dyDescent="0.35">
      <c r="A6" s="16"/>
      <c r="B6" s="20"/>
      <c r="C6" s="25"/>
      <c r="D6" s="25"/>
      <c r="E6" s="25"/>
      <c r="F6" s="25"/>
      <c r="G6" s="25"/>
      <c r="H6" s="23"/>
      <c r="I6" s="43"/>
      <c r="J6" s="41"/>
      <c r="K6" s="73"/>
      <c r="L6" s="74"/>
      <c r="M6" s="16"/>
      <c r="N6" s="16"/>
      <c r="O6" s="16"/>
    </row>
    <row r="7" spans="1:15" ht="30" customHeight="1" x14ac:dyDescent="0.35">
      <c r="A7" s="16"/>
      <c r="B7" s="20"/>
      <c r="C7" s="81" t="s">
        <v>47</v>
      </c>
      <c r="D7" s="78"/>
      <c r="E7" s="78"/>
      <c r="F7" s="78"/>
      <c r="G7" s="78"/>
      <c r="H7" s="23"/>
      <c r="I7" s="43"/>
      <c r="J7" s="41"/>
      <c r="K7" s="73"/>
      <c r="L7" s="74"/>
      <c r="M7" s="16"/>
      <c r="N7" s="16"/>
      <c r="O7" s="16"/>
    </row>
    <row r="8" spans="1:15" ht="8.25" customHeight="1" x14ac:dyDescent="0.45">
      <c r="A8" s="16"/>
      <c r="B8" s="20"/>
      <c r="C8" s="80"/>
      <c r="D8" s="80"/>
      <c r="E8" s="80"/>
      <c r="F8" s="80"/>
      <c r="G8" s="80"/>
      <c r="H8" s="23"/>
      <c r="I8" s="43"/>
      <c r="J8" s="41"/>
      <c r="K8" s="73"/>
      <c r="L8" s="74"/>
      <c r="M8" s="16"/>
      <c r="N8" s="16"/>
      <c r="O8" s="16"/>
    </row>
    <row r="9" spans="1:15" ht="22.5" x14ac:dyDescent="0.45">
      <c r="A9" s="16"/>
      <c r="B9" s="20"/>
      <c r="C9" s="26" t="s">
        <v>3</v>
      </c>
      <c r="D9" s="27"/>
      <c r="E9" s="27"/>
      <c r="F9" s="27"/>
      <c r="G9" s="27"/>
      <c r="H9" s="23"/>
      <c r="I9" s="43"/>
      <c r="J9" s="41"/>
      <c r="K9" s="73"/>
      <c r="L9" s="74"/>
      <c r="M9" s="16"/>
      <c r="N9" s="16"/>
      <c r="O9" s="16"/>
    </row>
    <row r="10" spans="1:15" ht="14.5" x14ac:dyDescent="0.35">
      <c r="A10" s="16"/>
      <c r="B10" s="20"/>
      <c r="C10" s="22" t="s">
        <v>4</v>
      </c>
      <c r="D10" s="22"/>
      <c r="E10" s="22"/>
      <c r="F10" s="22"/>
      <c r="G10" s="22"/>
      <c r="H10" s="23"/>
      <c r="I10" s="43"/>
      <c r="J10" s="41"/>
      <c r="K10" s="73"/>
      <c r="L10" s="74"/>
      <c r="M10" s="16"/>
      <c r="N10" s="16"/>
      <c r="O10" s="16"/>
    </row>
    <row r="11" spans="1:15" ht="3.75" customHeight="1" x14ac:dyDescent="0.35">
      <c r="A11" s="16"/>
      <c r="B11" s="20"/>
      <c r="C11" s="22"/>
      <c r="D11" s="22"/>
      <c r="E11" s="22"/>
      <c r="F11" s="22"/>
      <c r="G11" s="22"/>
      <c r="H11" s="23"/>
      <c r="I11" s="43"/>
      <c r="J11" s="41"/>
      <c r="K11" s="73"/>
      <c r="L11" s="74"/>
      <c r="M11" s="16"/>
      <c r="N11" s="16"/>
      <c r="O11" s="16"/>
    </row>
    <row r="12" spans="1:15" ht="13.5" customHeight="1" x14ac:dyDescent="0.35">
      <c r="A12" s="16"/>
      <c r="B12" s="20"/>
      <c r="C12" s="22"/>
      <c r="D12" s="28" t="s">
        <v>20</v>
      </c>
      <c r="E12" s="22"/>
      <c r="F12" s="22"/>
      <c r="G12" s="22"/>
      <c r="H12" s="23"/>
      <c r="I12" s="43"/>
      <c r="J12" s="41"/>
      <c r="K12" s="73"/>
      <c r="L12" s="74"/>
      <c r="M12" s="16"/>
      <c r="N12" s="16"/>
      <c r="O12" s="16"/>
    </row>
    <row r="13" spans="1:15" ht="22.5" customHeight="1" x14ac:dyDescent="0.35">
      <c r="A13" s="16"/>
      <c r="B13" s="29"/>
      <c r="C13" s="22" t="s">
        <v>6</v>
      </c>
      <c r="D13" s="16"/>
      <c r="E13" s="16"/>
      <c r="F13" s="16"/>
      <c r="G13" s="16"/>
      <c r="H13" s="24"/>
      <c r="I13" s="43"/>
      <c r="J13" s="41"/>
      <c r="K13" s="73"/>
      <c r="L13" s="74"/>
      <c r="M13" s="16"/>
      <c r="N13" s="16"/>
      <c r="O13" s="16"/>
    </row>
    <row r="14" spans="1:15" ht="3.75" customHeight="1" x14ac:dyDescent="0.35">
      <c r="A14" s="16"/>
      <c r="B14" s="20"/>
      <c r="C14" s="22"/>
      <c r="D14" s="22"/>
      <c r="E14" s="22"/>
      <c r="F14" s="22"/>
      <c r="G14" s="22"/>
      <c r="H14" s="23"/>
      <c r="I14" s="43"/>
      <c r="J14" s="42"/>
      <c r="K14" s="75"/>
      <c r="L14" s="76"/>
      <c r="M14" s="16"/>
      <c r="N14" s="16"/>
      <c r="O14" s="16"/>
    </row>
    <row r="15" spans="1:15" ht="13.5" customHeight="1" x14ac:dyDescent="0.35">
      <c r="A15" s="16"/>
      <c r="B15" s="20"/>
      <c r="C15" s="16"/>
      <c r="D15" s="30" t="s">
        <v>7</v>
      </c>
      <c r="E15" s="22"/>
      <c r="F15" s="22"/>
      <c r="G15" s="22"/>
      <c r="H15" s="23"/>
      <c r="I15" s="16"/>
      <c r="J15" s="16"/>
      <c r="K15" s="31"/>
      <c r="L15" s="16"/>
      <c r="M15" s="16"/>
      <c r="N15" s="16"/>
      <c r="O15" s="16"/>
    </row>
    <row r="16" spans="1:15" ht="22.5" customHeight="1" x14ac:dyDescent="0.35">
      <c r="A16" s="16"/>
      <c r="B16" s="20"/>
      <c r="C16" s="22" t="s">
        <v>8</v>
      </c>
      <c r="D16" s="16"/>
      <c r="E16" s="22"/>
      <c r="F16" s="22"/>
      <c r="G16" s="22"/>
      <c r="H16" s="23"/>
      <c r="I16" s="16"/>
      <c r="J16" s="83"/>
      <c r="K16" s="84"/>
      <c r="L16" s="82" t="s">
        <v>48</v>
      </c>
      <c r="M16" s="16"/>
      <c r="N16" s="16"/>
      <c r="O16" s="16"/>
    </row>
    <row r="17" spans="1:15" ht="3.75" customHeight="1" x14ac:dyDescent="0.35">
      <c r="A17" s="16"/>
      <c r="B17" s="20"/>
      <c r="C17" s="22"/>
      <c r="D17" s="22"/>
      <c r="E17" s="22"/>
      <c r="F17" s="22"/>
      <c r="G17" s="22"/>
      <c r="H17" s="23"/>
      <c r="I17" s="16"/>
      <c r="J17" s="85"/>
      <c r="K17" s="86"/>
      <c r="L17" s="74"/>
      <c r="M17" s="16"/>
      <c r="N17" s="16"/>
      <c r="O17" s="16"/>
    </row>
    <row r="18" spans="1:15" ht="13.5" customHeight="1" x14ac:dyDescent="0.35">
      <c r="A18" s="16"/>
      <c r="B18" s="20"/>
      <c r="C18" s="22"/>
      <c r="D18" s="22" t="s">
        <v>9</v>
      </c>
      <c r="E18" s="30">
        <v>750000</v>
      </c>
      <c r="F18" s="22"/>
      <c r="G18" s="22"/>
      <c r="H18" s="23"/>
      <c r="I18" s="16"/>
      <c r="J18" s="85"/>
      <c r="K18" s="86"/>
      <c r="L18" s="74"/>
      <c r="M18" s="16"/>
      <c r="N18" s="16"/>
      <c r="O18" s="16"/>
    </row>
    <row r="19" spans="1:15" ht="13.5" customHeight="1" x14ac:dyDescent="0.35">
      <c r="A19" s="16"/>
      <c r="B19" s="20"/>
      <c r="C19" s="22"/>
      <c r="D19" s="22" t="s">
        <v>10</v>
      </c>
      <c r="E19" s="30">
        <v>350000</v>
      </c>
      <c r="F19" s="22"/>
      <c r="G19" s="22"/>
      <c r="H19" s="23"/>
      <c r="I19" s="16"/>
      <c r="J19" s="85"/>
      <c r="K19" s="86"/>
      <c r="L19" s="74"/>
      <c r="M19" s="16"/>
      <c r="N19" s="16"/>
      <c r="O19" s="16"/>
    </row>
    <row r="20" spans="1:15" ht="13.5" customHeight="1" x14ac:dyDescent="0.35">
      <c r="A20" s="16"/>
      <c r="B20" s="20"/>
      <c r="C20" s="22"/>
      <c r="D20" s="22" t="s">
        <v>11</v>
      </c>
      <c r="E20" s="30">
        <v>24000</v>
      </c>
      <c r="F20" s="22"/>
      <c r="G20" s="22"/>
      <c r="H20" s="23"/>
      <c r="I20" s="16"/>
      <c r="J20" s="85"/>
      <c r="K20" s="86"/>
      <c r="L20" s="74"/>
      <c r="M20" s="16"/>
      <c r="N20" s="16"/>
      <c r="O20" s="16"/>
    </row>
    <row r="21" spans="1:15" ht="13.5" customHeight="1" x14ac:dyDescent="0.35">
      <c r="A21" s="16"/>
      <c r="B21" s="20"/>
      <c r="C21" s="22"/>
      <c r="D21" s="22"/>
      <c r="E21" s="22"/>
      <c r="F21" s="22"/>
      <c r="G21" s="22"/>
      <c r="H21" s="23"/>
      <c r="I21" s="16"/>
      <c r="J21" s="85"/>
      <c r="K21" s="86"/>
      <c r="L21" s="74"/>
      <c r="M21" s="51"/>
      <c r="N21" s="16"/>
      <c r="O21" s="16"/>
    </row>
    <row r="22" spans="1:15" ht="21.75" customHeight="1" x14ac:dyDescent="0.35">
      <c r="A22" s="16"/>
      <c r="B22" s="20"/>
      <c r="C22" s="26" t="s">
        <v>12</v>
      </c>
      <c r="D22" s="32"/>
      <c r="E22" s="22"/>
      <c r="F22" s="22"/>
      <c r="G22" s="22"/>
      <c r="H22" s="23"/>
      <c r="I22" s="16"/>
      <c r="J22" s="85"/>
      <c r="K22" s="86"/>
      <c r="L22" s="74"/>
      <c r="M22" s="16"/>
      <c r="N22" s="16"/>
      <c r="O22" s="16"/>
    </row>
    <row r="23" spans="1:15" ht="5.25" customHeight="1" x14ac:dyDescent="0.35">
      <c r="A23" s="16"/>
      <c r="B23" s="20"/>
      <c r="C23" s="22"/>
      <c r="D23" s="22"/>
      <c r="E23" s="22"/>
      <c r="F23" s="22"/>
      <c r="G23" s="22"/>
      <c r="H23" s="23"/>
      <c r="I23" s="16"/>
      <c r="J23" s="42"/>
      <c r="K23" s="46"/>
      <c r="L23" s="47"/>
      <c r="M23" s="16"/>
      <c r="N23" s="16"/>
      <c r="O23" s="16"/>
    </row>
    <row r="24" spans="1:15" ht="18" customHeight="1" x14ac:dyDescent="0.35">
      <c r="A24" s="16"/>
      <c r="B24" s="20"/>
      <c r="C24" s="72" t="str">
        <f>VLOOKUP('Checks (Cur)'!G16,'Checks (Cur)'!I17:J21,2,FALSE)</f>
        <v>This portfolio falls outside our criteria; however, you may be able to adjust borrowing to meet criteria. If you need support or would like to discuss the case prior to submission, please contact your BDM.</v>
      </c>
      <c r="D24" s="72"/>
      <c r="E24" s="72"/>
      <c r="F24" s="72"/>
      <c r="G24" s="72"/>
      <c r="H24" s="23"/>
      <c r="I24" s="16"/>
      <c r="J24" s="16"/>
      <c r="K24" s="16"/>
      <c r="L24" s="16"/>
      <c r="M24" s="16"/>
      <c r="N24" s="16"/>
      <c r="O24" s="16"/>
    </row>
    <row r="25" spans="1:15" ht="18" customHeight="1" x14ac:dyDescent="0.35">
      <c r="A25" s="16"/>
      <c r="B25" s="20"/>
      <c r="C25" s="72"/>
      <c r="D25" s="72"/>
      <c r="E25" s="72"/>
      <c r="F25" s="72"/>
      <c r="G25" s="72"/>
      <c r="H25" s="23"/>
      <c r="I25" s="16"/>
      <c r="J25" s="16"/>
      <c r="K25" s="16"/>
      <c r="L25" s="16"/>
      <c r="M25" s="16"/>
      <c r="N25" s="16"/>
      <c r="O25" s="16"/>
    </row>
    <row r="26" spans="1:15" ht="5.25" customHeight="1" x14ac:dyDescent="0.35">
      <c r="A26" s="16"/>
      <c r="B26" s="20"/>
      <c r="C26" s="22"/>
      <c r="D26" s="22"/>
      <c r="E26" s="22"/>
      <c r="F26" s="22"/>
      <c r="G26" s="22"/>
      <c r="H26" s="23"/>
      <c r="I26" s="16"/>
      <c r="J26" s="16"/>
      <c r="K26" s="16"/>
      <c r="L26" s="16"/>
      <c r="M26" s="16"/>
      <c r="N26" s="16"/>
      <c r="O26" s="16"/>
    </row>
    <row r="27" spans="1:15" ht="13.5" customHeight="1" x14ac:dyDescent="0.35">
      <c r="A27" s="16"/>
      <c r="B27" s="20"/>
      <c r="C27" s="72" t="str">
        <f>IFERROR(IF('Checks (Cur)'!D28=TRUE,CONCATENATE('Checks (Cur)'!I15,'Checks (Cur)'!I14),""),"")</f>
        <v xml:space="preserve">The average ICR is 144% vs a minimum of 145% across the portfolio.                                                           The average LTV is 47% vs a maximum of 75% on a portfolio of this size.                                                  </v>
      </c>
      <c r="D27" s="72"/>
      <c r="E27" s="72"/>
      <c r="F27" s="72"/>
      <c r="G27" s="72"/>
      <c r="H27" s="23"/>
      <c r="I27" s="16"/>
      <c r="J27" s="16"/>
      <c r="K27" s="16"/>
      <c r="L27" s="16"/>
      <c r="M27" s="16"/>
      <c r="N27" s="16"/>
      <c r="O27" s="16"/>
    </row>
    <row r="28" spans="1:15" ht="13.5" customHeight="1" x14ac:dyDescent="0.35">
      <c r="A28" s="16"/>
      <c r="B28" s="20"/>
      <c r="C28" s="72"/>
      <c r="D28" s="72"/>
      <c r="E28" s="72"/>
      <c r="F28" s="72"/>
      <c r="G28" s="72"/>
      <c r="H28" s="23"/>
      <c r="I28" s="16"/>
      <c r="J28" s="16"/>
      <c r="K28" s="16"/>
      <c r="L28" s="48"/>
      <c r="M28" s="16"/>
      <c r="N28" s="16"/>
      <c r="O28" s="16"/>
    </row>
    <row r="29" spans="1:15" ht="13.5" customHeight="1" x14ac:dyDescent="0.35">
      <c r="A29" s="16"/>
      <c r="B29" s="20"/>
      <c r="C29" s="33"/>
      <c r="D29" s="33"/>
      <c r="E29" s="33"/>
      <c r="F29" s="33"/>
      <c r="G29" s="33"/>
      <c r="H29" s="23"/>
      <c r="I29" s="16"/>
      <c r="J29" s="16"/>
      <c r="K29" s="16"/>
      <c r="L29" s="16"/>
      <c r="M29" s="16"/>
      <c r="N29" s="16"/>
      <c r="O29" s="16"/>
    </row>
    <row r="30" spans="1:15" ht="34.5" customHeight="1" x14ac:dyDescent="0.35">
      <c r="A30" s="16"/>
      <c r="B30" s="49"/>
      <c r="C30" s="77" t="s">
        <v>13</v>
      </c>
      <c r="D30" s="78"/>
      <c r="E30" s="78"/>
      <c r="F30" s="78"/>
      <c r="G30" s="78"/>
      <c r="H30" s="23"/>
      <c r="I30" s="16"/>
      <c r="J30" s="16"/>
      <c r="K30" s="16"/>
      <c r="L30" s="16"/>
      <c r="M30" s="16"/>
      <c r="N30" s="16"/>
      <c r="O30" s="16"/>
    </row>
    <row r="31" spans="1:15" ht="3.75" customHeight="1" x14ac:dyDescent="0.35">
      <c r="A31" s="16"/>
      <c r="B31" s="20"/>
      <c r="C31" s="33"/>
      <c r="D31" s="34"/>
      <c r="E31" s="34"/>
      <c r="F31" s="34"/>
      <c r="G31" s="34"/>
      <c r="H31" s="23"/>
      <c r="I31" s="16"/>
      <c r="J31" s="16"/>
      <c r="K31" s="16"/>
      <c r="L31" s="16"/>
      <c r="M31" s="16"/>
      <c r="N31" s="16"/>
      <c r="O31" s="16"/>
    </row>
    <row r="32" spans="1:15" ht="38.25" customHeight="1" x14ac:dyDescent="0.35">
      <c r="A32" s="16"/>
      <c r="B32" s="20"/>
      <c r="C32" s="79" t="s">
        <v>14</v>
      </c>
      <c r="D32" s="79"/>
      <c r="E32" s="79"/>
      <c r="F32" s="79"/>
      <c r="G32" s="79"/>
      <c r="H32" s="23"/>
      <c r="I32" s="16"/>
      <c r="J32" s="16"/>
      <c r="K32" s="16"/>
      <c r="L32" s="16"/>
      <c r="M32" s="16"/>
      <c r="N32" s="16"/>
      <c r="O32" s="16"/>
    </row>
    <row r="33" spans="1:15" ht="13.5" customHeight="1" x14ac:dyDescent="0.35">
      <c r="A33" s="16"/>
      <c r="B33" s="35"/>
      <c r="C33" s="36" t="s">
        <v>49</v>
      </c>
      <c r="D33" s="37"/>
      <c r="E33" s="37"/>
      <c r="F33" s="37"/>
      <c r="G33" s="37"/>
      <c r="H33" s="38"/>
      <c r="I33" s="16"/>
      <c r="J33" s="16"/>
      <c r="K33" s="16"/>
      <c r="L33" s="16"/>
      <c r="M33" s="16"/>
      <c r="N33" s="16"/>
      <c r="O33" s="16"/>
    </row>
    <row r="34" spans="1:15" ht="13.5" customHeight="1" x14ac:dyDescent="0.35">
      <c r="B34" s="15"/>
      <c r="C34" s="15"/>
      <c r="D34" s="15"/>
      <c r="E34" s="15"/>
      <c r="F34" s="15"/>
      <c r="G34" s="15"/>
      <c r="H34" s="15"/>
    </row>
  </sheetData>
  <sheetProtection selectLockedCells="1"/>
  <protectedRanges>
    <protectedRange algorithmName="SHA-512" hashValue="tbpyVxkd5jmG1qK7EsRmjpLMtWGHLqNECY6vLgEbnz8HS5kCHuNHZidY72SGVRsm2VnAeu3yAJ32M7HGM4/EPw==" saltValue="COeAayHls0YwFrHBPqrCsA==" spinCount="100000" sqref="D12 D15 E18:E20" name="Input"/>
  </protectedRanges>
  <mergeCells count="10">
    <mergeCell ref="C5:G5"/>
    <mergeCell ref="K3:L14"/>
    <mergeCell ref="C30:G30"/>
    <mergeCell ref="C32:G32"/>
    <mergeCell ref="C24:G25"/>
    <mergeCell ref="C27:G28"/>
    <mergeCell ref="C8:G8"/>
    <mergeCell ref="C7:G7"/>
    <mergeCell ref="L16:L22"/>
    <mergeCell ref="J16:K22"/>
  </mergeCells>
  <dataValidations count="3">
    <dataValidation type="whole" errorStyle="information" allowBlank="1" showInputMessage="1" showErrorMessage="1" sqref="E18" xr:uid="{E14D556B-1ED7-48E3-A965-254953423826}">
      <formula1>50000</formula1>
      <formula2>20000000</formula2>
    </dataValidation>
    <dataValidation type="whole" errorStyle="information" allowBlank="1" showInputMessage="1" showErrorMessage="1" sqref="E19" xr:uid="{C01AF62A-D505-438F-997C-93D490142141}">
      <formula1>0</formula1>
      <formula2>E18</formula2>
    </dataValidation>
    <dataValidation type="whole" errorStyle="information" allowBlank="1" showInputMessage="1" showErrorMessage="1" sqref="E20" xr:uid="{BD240622-0860-41DE-A76D-6E5860E481E8}">
      <formula1>0</formula1>
      <formula2>1000000</formula2>
    </dataValidation>
  </dataValidation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Please select from the list." xr:uid="{24061183-3A6A-42FC-A7B2-ECBE12194BA8}">
          <x14:formula1>
            <xm:f>'Checks (Cur)'!$D$3:$D$4</xm:f>
          </x14:formula1>
          <xm:sqref>D12</xm:sqref>
        </x14:dataValidation>
        <x14:dataValidation type="list" errorStyle="information" allowBlank="1" showInputMessage="1" showErrorMessage="1" error="Please select from the list." xr:uid="{B376CA11-5E4E-44D7-BE62-EF19CFBC75C6}">
          <x14:formula1>
            <xm:f>'Checks (Cur)'!$C$3:$C$4</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62E5-FD4B-4B09-952C-749BD828460B}">
  <dimension ref="A1:Z29"/>
  <sheetViews>
    <sheetView showGridLines="0" tabSelected="1" zoomScaleNormal="100" workbookViewId="0">
      <selection activeCell="E15" sqref="E15"/>
    </sheetView>
  </sheetViews>
  <sheetFormatPr defaultColWidth="9.1796875" defaultRowHeight="13.5" customHeight="1" x14ac:dyDescent="0.35"/>
  <cols>
    <col min="1" max="1" width="1.54296875" style="4" customWidth="1"/>
    <col min="2" max="2" width="4.1796875" style="4" customWidth="1"/>
    <col min="3" max="3" width="6.1796875" style="4" customWidth="1"/>
    <col min="4" max="4" width="27" style="4" customWidth="1"/>
    <col min="5" max="5" width="16.54296875" style="4" customWidth="1"/>
    <col min="6" max="6" width="14.81640625" style="4" customWidth="1"/>
    <col min="7" max="7" width="10.453125" style="4" customWidth="1"/>
    <col min="8" max="8" width="5.54296875" style="4" customWidth="1"/>
    <col min="9" max="10" width="2.54296875" style="4" customWidth="1"/>
    <col min="11" max="11" width="4.1796875" style="4" customWidth="1"/>
    <col min="12" max="12" width="75.1796875" style="4" customWidth="1"/>
    <col min="13" max="14" width="2.54296875" style="4" hidden="1" customWidth="1"/>
    <col min="15" max="15" width="9.1796875" style="4"/>
    <col min="16" max="19" width="4.81640625" style="4" customWidth="1"/>
    <col min="20" max="20" width="5.1796875" style="4" customWidth="1"/>
    <col min="21" max="23" width="9.1796875" style="4"/>
    <col min="24" max="24" width="23" style="4" bestFit="1" customWidth="1"/>
    <col min="25" max="16384" width="9.1796875" style="4"/>
  </cols>
  <sheetData>
    <row r="1" spans="1:26" ht="13.5" customHeight="1" x14ac:dyDescent="0.35">
      <c r="A1" s="16"/>
      <c r="B1" s="16"/>
      <c r="C1" s="16"/>
      <c r="D1" s="16"/>
      <c r="E1" s="16"/>
      <c r="F1" s="16"/>
      <c r="G1" s="16"/>
      <c r="H1" s="16"/>
      <c r="I1" s="16"/>
      <c r="J1" s="16"/>
      <c r="K1" s="16"/>
      <c r="L1" s="16"/>
      <c r="M1" s="16"/>
      <c r="N1" s="16"/>
      <c r="O1" s="16"/>
    </row>
    <row r="2" spans="1:26" ht="29.25" customHeight="1" x14ac:dyDescent="0.35">
      <c r="A2" s="16"/>
      <c r="B2" s="17"/>
      <c r="C2" s="18"/>
      <c r="D2" s="18"/>
      <c r="E2" s="18"/>
      <c r="F2" s="18"/>
      <c r="G2" s="18"/>
      <c r="H2" s="19"/>
      <c r="I2" s="43"/>
      <c r="J2" s="40"/>
      <c r="K2" s="44" t="s">
        <v>0</v>
      </c>
      <c r="L2" s="45"/>
      <c r="M2" s="50"/>
      <c r="N2" s="16"/>
      <c r="O2" s="16"/>
    </row>
    <row r="3" spans="1:26" ht="23.25" customHeight="1" x14ac:dyDescent="0.5">
      <c r="A3" s="16"/>
      <c r="B3" s="20"/>
      <c r="C3" s="39" t="s">
        <v>1</v>
      </c>
      <c r="D3" s="22"/>
      <c r="E3" s="22"/>
      <c r="F3" s="22"/>
      <c r="G3" s="22"/>
      <c r="H3" s="23"/>
      <c r="I3" s="43"/>
      <c r="J3" s="41"/>
      <c r="K3" s="73" t="s">
        <v>2</v>
      </c>
      <c r="L3" s="74"/>
      <c r="M3" s="16"/>
      <c r="N3" s="16"/>
      <c r="O3" s="16"/>
    </row>
    <row r="4" spans="1:26" ht="4.5" customHeight="1" x14ac:dyDescent="0.45">
      <c r="A4" s="16"/>
      <c r="B4" s="20"/>
      <c r="C4" s="21"/>
      <c r="D4" s="22"/>
      <c r="E4" s="22"/>
      <c r="F4" s="22"/>
      <c r="G4" s="22"/>
      <c r="H4" s="23"/>
      <c r="I4" s="43"/>
      <c r="J4" s="41"/>
      <c r="K4" s="73"/>
      <c r="L4" s="74"/>
      <c r="M4" s="16"/>
      <c r="N4" s="16"/>
      <c r="O4" s="16"/>
    </row>
    <row r="5" spans="1:26" ht="44.25" customHeight="1" x14ac:dyDescent="0.35">
      <c r="A5" s="16"/>
      <c r="B5" s="20"/>
      <c r="C5" s="72" t="s">
        <v>46</v>
      </c>
      <c r="D5" s="72"/>
      <c r="E5" s="72"/>
      <c r="F5" s="72"/>
      <c r="G5" s="72"/>
      <c r="H5" s="23"/>
      <c r="I5" s="43"/>
      <c r="J5" s="41"/>
      <c r="K5" s="73"/>
      <c r="L5" s="74"/>
      <c r="M5" s="16"/>
      <c r="N5" s="16"/>
      <c r="O5" s="16"/>
      <c r="U5" s="59"/>
    </row>
    <row r="6" spans="1:26" ht="4.5" customHeight="1" x14ac:dyDescent="0.35">
      <c r="A6" s="16"/>
      <c r="B6" s="20"/>
      <c r="C6" s="25"/>
      <c r="D6" s="25"/>
      <c r="E6" s="25"/>
      <c r="F6" s="25"/>
      <c r="G6" s="25"/>
      <c r="H6" s="23"/>
      <c r="I6" s="43"/>
      <c r="J6" s="41"/>
      <c r="K6" s="73"/>
      <c r="L6" s="74"/>
      <c r="M6" s="16"/>
      <c r="N6" s="16"/>
      <c r="O6" s="16"/>
    </row>
    <row r="7" spans="1:26" ht="30" customHeight="1" x14ac:dyDescent="0.35">
      <c r="A7" s="16"/>
      <c r="B7" s="20"/>
      <c r="C7" s="81" t="s">
        <v>59</v>
      </c>
      <c r="D7" s="78"/>
      <c r="E7" s="78"/>
      <c r="F7" s="78"/>
      <c r="G7" s="78"/>
      <c r="H7" s="23"/>
      <c r="I7" s="43"/>
      <c r="J7" s="41"/>
      <c r="K7" s="73"/>
      <c r="L7" s="74"/>
      <c r="M7" s="16"/>
      <c r="N7" s="16"/>
      <c r="O7" s="16"/>
    </row>
    <row r="8" spans="1:26" ht="8.25" customHeight="1" x14ac:dyDescent="0.45">
      <c r="A8" s="16"/>
      <c r="B8" s="20"/>
      <c r="C8" s="80"/>
      <c r="D8" s="80"/>
      <c r="E8" s="80"/>
      <c r="F8" s="80"/>
      <c r="G8" s="80"/>
      <c r="H8" s="23"/>
      <c r="I8" s="43"/>
      <c r="J8" s="41"/>
      <c r="K8" s="73"/>
      <c r="L8" s="74"/>
      <c r="M8" s="16"/>
      <c r="N8" s="16"/>
      <c r="O8" s="16"/>
    </row>
    <row r="9" spans="1:26" ht="22.5" x14ac:dyDescent="0.45">
      <c r="A9" s="16"/>
      <c r="B9" s="20"/>
      <c r="C9" s="26" t="s">
        <v>3</v>
      </c>
      <c r="D9" s="27"/>
      <c r="E9" s="27"/>
      <c r="F9" s="27"/>
      <c r="G9" s="27"/>
      <c r="H9" s="23"/>
      <c r="I9" s="43"/>
      <c r="J9" s="41"/>
      <c r="K9" s="73"/>
      <c r="L9" s="74"/>
      <c r="M9" s="16"/>
      <c r="N9" s="16"/>
      <c r="O9" s="16"/>
      <c r="U9" s="59"/>
    </row>
    <row r="10" spans="1:26" ht="28.5" customHeight="1" x14ac:dyDescent="0.35">
      <c r="A10" s="16"/>
      <c r="B10" s="20"/>
      <c r="C10" s="87" t="s">
        <v>56</v>
      </c>
      <c r="D10" s="87"/>
      <c r="E10" s="87"/>
      <c r="F10" s="87"/>
      <c r="G10" s="87"/>
      <c r="H10" s="23"/>
      <c r="I10" s="43"/>
      <c r="J10" s="41"/>
      <c r="K10" s="73"/>
      <c r="L10" s="74"/>
      <c r="M10" s="16"/>
      <c r="N10" s="16"/>
      <c r="O10" s="16"/>
    </row>
    <row r="11" spans="1:26" ht="3.75" customHeight="1" x14ac:dyDescent="0.35">
      <c r="A11" s="16"/>
      <c r="B11" s="20"/>
      <c r="C11" s="22"/>
      <c r="D11" s="22"/>
      <c r="E11" s="22"/>
      <c r="F11" s="22"/>
      <c r="G11" s="22"/>
      <c r="H11" s="23"/>
      <c r="I11" s="43"/>
      <c r="J11" s="41"/>
      <c r="K11" s="73"/>
      <c r="L11" s="74"/>
      <c r="M11" s="16"/>
      <c r="N11" s="16"/>
      <c r="O11" s="16"/>
    </row>
    <row r="12" spans="1:26" ht="13.5" customHeight="1" x14ac:dyDescent="0.35">
      <c r="A12" s="16"/>
      <c r="B12" s="20"/>
      <c r="C12" s="22"/>
      <c r="D12" s="22"/>
      <c r="E12" s="30" t="s">
        <v>57</v>
      </c>
      <c r="F12" s="30" t="s">
        <v>58</v>
      </c>
      <c r="G12" s="22"/>
      <c r="H12" s="23"/>
      <c r="I12" s="43"/>
      <c r="J12" s="41"/>
      <c r="K12" s="73"/>
      <c r="L12" s="74"/>
      <c r="M12" s="16"/>
      <c r="N12" s="16"/>
      <c r="O12" s="16"/>
    </row>
    <row r="13" spans="1:26" ht="13.5" customHeight="1" x14ac:dyDescent="0.35">
      <c r="A13" s="16"/>
      <c r="B13" s="29"/>
      <c r="C13" s="22"/>
      <c r="D13" s="22" t="s">
        <v>9</v>
      </c>
      <c r="E13" s="30"/>
      <c r="F13" s="30"/>
      <c r="G13" s="16"/>
      <c r="H13" s="24"/>
      <c r="I13" s="43"/>
      <c r="J13" s="41"/>
      <c r="K13" s="73"/>
      <c r="L13" s="74"/>
      <c r="M13" s="16"/>
      <c r="N13" s="16"/>
      <c r="O13" s="16"/>
    </row>
    <row r="14" spans="1:26" ht="14.5" x14ac:dyDescent="0.35">
      <c r="A14" s="16"/>
      <c r="B14" s="20"/>
      <c r="C14" s="22"/>
      <c r="D14" s="22" t="s">
        <v>10</v>
      </c>
      <c r="E14" s="30"/>
      <c r="F14" s="30"/>
      <c r="G14" s="63"/>
      <c r="H14" s="23"/>
      <c r="I14" s="43"/>
      <c r="J14" s="42"/>
      <c r="K14" s="75"/>
      <c r="L14" s="76"/>
      <c r="M14" s="16"/>
      <c r="N14" s="16"/>
      <c r="O14" s="16"/>
      <c r="U14" s="59"/>
      <c r="W14" s="59"/>
    </row>
    <row r="15" spans="1:26" ht="13.5" customHeight="1" x14ac:dyDescent="0.35">
      <c r="A15" s="16"/>
      <c r="B15" s="20"/>
      <c r="C15" s="16"/>
      <c r="D15" s="22" t="s">
        <v>11</v>
      </c>
      <c r="E15" s="58"/>
      <c r="F15" s="58"/>
      <c r="G15" s="22"/>
      <c r="H15" s="23"/>
      <c r="I15" s="16"/>
      <c r="J15" s="16"/>
      <c r="K15" s="31"/>
      <c r="L15" s="16"/>
      <c r="M15" s="16"/>
      <c r="N15" s="16"/>
      <c r="O15" s="16"/>
    </row>
    <row r="16" spans="1:26" ht="22.5" customHeight="1" x14ac:dyDescent="0.35">
      <c r="A16" s="16"/>
      <c r="B16" s="20"/>
      <c r="C16" s="26" t="s">
        <v>12</v>
      </c>
      <c r="D16" s="16"/>
      <c r="E16" s="22"/>
      <c r="F16" s="22"/>
      <c r="G16" s="22"/>
      <c r="H16" s="23"/>
      <c r="I16" s="16"/>
      <c r="J16" s="83"/>
      <c r="K16" s="84"/>
      <c r="L16" s="82" t="s">
        <v>48</v>
      </c>
      <c r="M16" s="16"/>
      <c r="N16" s="16"/>
      <c r="O16" s="16"/>
      <c r="X16" s="60"/>
      <c r="Y16" s="59"/>
      <c r="Z16" s="59"/>
    </row>
    <row r="17" spans="1:24" ht="1.5" hidden="1" customHeight="1" x14ac:dyDescent="0.35">
      <c r="A17" s="16"/>
      <c r="B17" s="20"/>
      <c r="C17" s="22"/>
      <c r="D17" s="22"/>
      <c r="E17" s="22"/>
      <c r="F17" s="22"/>
      <c r="G17" s="22"/>
      <c r="H17" s="23"/>
      <c r="I17" s="16"/>
      <c r="J17" s="85"/>
      <c r="K17" s="86"/>
      <c r="L17" s="74"/>
      <c r="M17" s="16"/>
      <c r="N17" s="16"/>
      <c r="O17" s="16"/>
    </row>
    <row r="18" spans="1:24" ht="21" customHeight="1" x14ac:dyDescent="0.35">
      <c r="A18" s="16"/>
      <c r="B18" s="20"/>
      <c r="C18" s="88" t="str">
        <f>VLOOKUP(Calculation!G17,Calculation!K18:L22,2,FALSE)</f>
        <v>Please complete all fields.</v>
      </c>
      <c r="D18" s="88"/>
      <c r="E18" s="88"/>
      <c r="F18" s="88"/>
      <c r="G18" s="88"/>
      <c r="H18" s="23"/>
      <c r="I18" s="16"/>
      <c r="J18" s="85"/>
      <c r="K18" s="86"/>
      <c r="L18" s="74"/>
      <c r="M18" s="16"/>
      <c r="N18" s="16"/>
      <c r="O18" s="16"/>
      <c r="X18" s="61"/>
    </row>
    <row r="19" spans="1:24" ht="21" customHeight="1" x14ac:dyDescent="0.35">
      <c r="A19" s="16"/>
      <c r="B19" s="20"/>
      <c r="C19" s="88"/>
      <c r="D19" s="88"/>
      <c r="E19" s="88"/>
      <c r="F19" s="88"/>
      <c r="G19" s="88"/>
      <c r="H19" s="23"/>
      <c r="I19" s="16"/>
      <c r="J19" s="85"/>
      <c r="K19" s="86"/>
      <c r="L19" s="74"/>
      <c r="M19" s="16"/>
      <c r="N19" s="16"/>
      <c r="O19" s="16"/>
    </row>
    <row r="20" spans="1:24" ht="12.75" customHeight="1" x14ac:dyDescent="0.35">
      <c r="A20" s="16"/>
      <c r="B20" s="20"/>
      <c r="C20" s="22" t="str">
        <f>IFERROR(IF(Calculation!D29=TRUE,CONCATENATE(Calculation!K9),""),"")</f>
        <v/>
      </c>
      <c r="D20" s="22"/>
      <c r="E20" s="22"/>
      <c r="F20" s="22"/>
      <c r="G20" s="22"/>
      <c r="H20" s="23"/>
      <c r="I20" s="16"/>
      <c r="J20" s="85"/>
      <c r="K20" s="86"/>
      <c r="L20" s="74"/>
      <c r="M20" s="16"/>
      <c r="N20" s="16"/>
      <c r="O20" s="16"/>
    </row>
    <row r="21" spans="1:24" ht="12.75" customHeight="1" x14ac:dyDescent="0.35">
      <c r="A21" s="16"/>
      <c r="B21" s="20"/>
      <c r="C21" s="22" t="str">
        <f>IFERROR(IF(Calculation!D29=TRUE,CONCATENATE(Calculation!K8),""),"")</f>
        <v/>
      </c>
      <c r="D21" s="57"/>
      <c r="E21" s="57"/>
      <c r="F21" s="57"/>
      <c r="G21" s="57"/>
      <c r="H21" s="23"/>
      <c r="I21" s="16"/>
      <c r="J21" s="85"/>
      <c r="K21" s="86"/>
      <c r="L21" s="74"/>
      <c r="M21" s="51"/>
      <c r="N21" s="16"/>
      <c r="O21" s="16"/>
    </row>
    <row r="22" spans="1:24" ht="14.25" customHeight="1" x14ac:dyDescent="0.35">
      <c r="A22" s="16"/>
      <c r="B22" s="20"/>
      <c r="C22" s="57" t="str">
        <f>IFERROR(IF(Calculation!D29=TRUE,CONCATENATE(Calculation!K16),""),"")</f>
        <v/>
      </c>
      <c r="D22" s="57"/>
      <c r="E22" s="57"/>
      <c r="F22" s="57"/>
      <c r="G22" s="57"/>
      <c r="H22" s="23"/>
      <c r="I22" s="16"/>
      <c r="J22" s="85"/>
      <c r="K22" s="86"/>
      <c r="L22" s="74"/>
      <c r="M22" s="16"/>
      <c r="N22" s="16"/>
      <c r="O22" s="16"/>
    </row>
    <row r="23" spans="1:24" ht="14.5" x14ac:dyDescent="0.35">
      <c r="A23" s="16"/>
      <c r="B23" s="20"/>
      <c r="C23" s="22" t="str">
        <f>IFERROR(IF(Calculation!D29=TRUE,CONCATENATE(Calculation!K15),""),"")</f>
        <v/>
      </c>
      <c r="D23" s="22"/>
      <c r="E23" s="22"/>
      <c r="F23" s="22"/>
      <c r="G23" s="22"/>
      <c r="H23" s="23"/>
      <c r="I23" s="16"/>
      <c r="J23" s="42"/>
      <c r="K23" s="46"/>
      <c r="L23" s="47"/>
      <c r="M23" s="16"/>
      <c r="N23" s="16"/>
      <c r="O23" s="16"/>
    </row>
    <row r="24" spans="1:24" ht="5.25" customHeight="1" x14ac:dyDescent="0.35">
      <c r="A24" s="16"/>
      <c r="B24" s="20"/>
      <c r="C24" s="22"/>
      <c r="D24" s="22"/>
      <c r="E24" s="22"/>
      <c r="F24" s="22"/>
      <c r="G24" s="22"/>
      <c r="H24" s="23"/>
      <c r="I24" s="16"/>
      <c r="J24" s="16"/>
      <c r="K24" s="16"/>
      <c r="L24" s="16"/>
      <c r="M24" s="16"/>
      <c r="N24" s="16"/>
      <c r="O24" s="16"/>
    </row>
    <row r="25" spans="1:24" ht="34.5" customHeight="1" x14ac:dyDescent="0.35">
      <c r="A25" s="16"/>
      <c r="B25" s="49"/>
      <c r="C25" s="77" t="s">
        <v>13</v>
      </c>
      <c r="D25" s="78"/>
      <c r="E25" s="78"/>
      <c r="F25" s="78"/>
      <c r="G25" s="78"/>
      <c r="H25" s="23"/>
      <c r="I25" s="16"/>
      <c r="J25" s="16"/>
      <c r="K25" s="16"/>
      <c r="L25" s="16"/>
      <c r="M25" s="16"/>
      <c r="N25" s="16"/>
      <c r="O25" s="16"/>
    </row>
    <row r="26" spans="1:24" ht="3.75" customHeight="1" x14ac:dyDescent="0.35">
      <c r="A26" s="16"/>
      <c r="B26" s="20"/>
      <c r="C26" s="33"/>
      <c r="D26" s="34"/>
      <c r="E26" s="34"/>
      <c r="F26" s="34"/>
      <c r="G26" s="34"/>
      <c r="H26" s="23"/>
      <c r="I26" s="16"/>
      <c r="J26" s="16"/>
      <c r="K26" s="16"/>
      <c r="L26" s="16"/>
      <c r="M26" s="16"/>
      <c r="N26" s="16"/>
      <c r="O26" s="16"/>
    </row>
    <row r="27" spans="1:24" ht="38.25" customHeight="1" x14ac:dyDescent="0.35">
      <c r="A27" s="16"/>
      <c r="B27" s="20"/>
      <c r="C27" s="79" t="s">
        <v>51</v>
      </c>
      <c r="D27" s="79"/>
      <c r="E27" s="79"/>
      <c r="F27" s="79"/>
      <c r="G27" s="79"/>
      <c r="H27" s="23"/>
      <c r="I27" s="16"/>
      <c r="J27" s="16"/>
      <c r="K27" s="16"/>
      <c r="L27" s="16"/>
      <c r="M27" s="16"/>
      <c r="N27" s="16"/>
      <c r="O27" s="16"/>
    </row>
    <row r="28" spans="1:24" ht="13.5" customHeight="1" x14ac:dyDescent="0.35">
      <c r="A28" s="16"/>
      <c r="B28" s="35"/>
      <c r="C28" s="36" t="s">
        <v>60</v>
      </c>
      <c r="D28" s="37"/>
      <c r="E28" s="37"/>
      <c r="F28" s="37"/>
      <c r="G28" s="37"/>
      <c r="H28" s="38"/>
      <c r="I28" s="16"/>
      <c r="J28" s="16"/>
      <c r="K28" s="16"/>
      <c r="L28" s="16"/>
      <c r="M28" s="16"/>
      <c r="N28" s="16"/>
      <c r="O28" s="16"/>
    </row>
    <row r="29" spans="1:24" ht="13.5" customHeight="1" x14ac:dyDescent="0.35">
      <c r="B29" s="15"/>
      <c r="C29" s="15"/>
      <c r="D29" s="15"/>
      <c r="E29" s="15"/>
      <c r="F29" s="15"/>
      <c r="G29" s="15"/>
      <c r="H29" s="15"/>
    </row>
  </sheetData>
  <sheetProtection algorithmName="SHA-512" hashValue="Oh0QcL43kxYpm5i9PQLAQgWBFoTCv+X0aqiJxia8DaimNdAckMwmesSiAZ5fZV3xd3i/m57uP/47x6mTT1k6bw==" saltValue="U/ClnuGtn1o8cbI0uJuhVw==" spinCount="100000" sheet="1" selectLockedCells="1"/>
  <protectedRanges>
    <protectedRange algorithmName="SHA-512" hashValue="tbpyVxkd5jmG1qK7EsRmjpLMtWGHLqNECY6vLgEbnz8HS5kCHuNHZidY72SGVRsm2VnAeu3yAJ32M7HGM4/EPw==" saltValue="COeAayHls0YwFrHBPqrCsA==" spinCount="100000" sqref="E18:E20 E12:F15" name="Input"/>
  </protectedRanges>
  <mergeCells count="10">
    <mergeCell ref="C25:G25"/>
    <mergeCell ref="C27:G27"/>
    <mergeCell ref="C10:G10"/>
    <mergeCell ref="K3:L14"/>
    <mergeCell ref="C5:G5"/>
    <mergeCell ref="C7:G7"/>
    <mergeCell ref="C8:G8"/>
    <mergeCell ref="J16:K22"/>
    <mergeCell ref="L16:L22"/>
    <mergeCell ref="C18:G19"/>
  </mergeCells>
  <dataValidations count="2">
    <dataValidation type="whole" errorStyle="information" allowBlank="1" showInputMessage="1" showErrorMessage="1" sqref="E20 E15:F15" xr:uid="{F17A9AF9-94B0-4D97-9A42-49D42A4A31B6}">
      <formula1>0</formula1>
      <formula2>1000000</formula2>
    </dataValidation>
    <dataValidation type="whole" errorStyle="information" allowBlank="1" showInputMessage="1" showErrorMessage="1" sqref="E13:F14" xr:uid="{65AC6A53-A73F-484F-8B0B-4F72CF466DE8}">
      <formula1>50000</formula1>
      <formula2>20000000</formula2>
    </dataValidation>
  </dataValidation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EE4BC-A354-48F9-9D66-D079EDD6CE5C}">
  <dimension ref="C1:U29"/>
  <sheetViews>
    <sheetView showGridLines="0" zoomScale="110" zoomScaleNormal="110" workbookViewId="0">
      <selection activeCell="E10" sqref="E10"/>
    </sheetView>
  </sheetViews>
  <sheetFormatPr defaultColWidth="9.1796875" defaultRowHeight="17.25" customHeight="1" x14ac:dyDescent="0.35"/>
  <cols>
    <col min="1" max="1" width="4.1796875" style="5" customWidth="1"/>
    <col min="2" max="2" width="3.54296875" style="5" customWidth="1"/>
    <col min="3" max="3" width="15.81640625" style="5" bestFit="1" customWidth="1"/>
    <col min="4" max="4" width="19.453125" style="5" bestFit="1" customWidth="1"/>
    <col min="5" max="5" width="19.81640625" style="5" bestFit="1" customWidth="1"/>
    <col min="6" max="6" width="13" style="5" bestFit="1" customWidth="1"/>
    <col min="7" max="7" width="9.54296875" style="5" bestFit="1" customWidth="1"/>
    <col min="8" max="8" width="17.1796875" style="5" bestFit="1" customWidth="1"/>
    <col min="9" max="9" width="19.81640625" style="5" bestFit="1" customWidth="1"/>
    <col min="10" max="10" width="3.1796875" style="7" customWidth="1"/>
    <col min="11" max="11" width="9.54296875" style="5" bestFit="1" customWidth="1"/>
    <col min="12" max="12" width="173.54296875" style="5" bestFit="1" customWidth="1"/>
    <col min="13" max="16384" width="9.1796875" style="5"/>
  </cols>
  <sheetData>
    <row r="1" spans="3:21" ht="17.25" customHeight="1" x14ac:dyDescent="0.35">
      <c r="E1" s="6"/>
      <c r="F1" s="6"/>
    </row>
    <row r="2" spans="3:21" ht="17.25" customHeight="1" x14ac:dyDescent="0.35">
      <c r="C2" s="55" t="s">
        <v>15</v>
      </c>
      <c r="D2" s="55" t="s">
        <v>16</v>
      </c>
      <c r="E2" s="55" t="s">
        <v>17</v>
      </c>
      <c r="F2" s="55" t="s">
        <v>18</v>
      </c>
      <c r="M2" s="7"/>
      <c r="N2" s="7"/>
      <c r="O2" s="7"/>
      <c r="P2" s="7"/>
      <c r="Q2" s="7"/>
      <c r="R2" s="7"/>
      <c r="S2" s="7"/>
      <c r="T2" s="7"/>
      <c r="U2" s="7"/>
    </row>
    <row r="3" spans="3:21" ht="17.25" customHeight="1" x14ac:dyDescent="0.35">
      <c r="C3" s="55" t="s">
        <v>19</v>
      </c>
      <c r="D3" s="55" t="s">
        <v>20</v>
      </c>
      <c r="E3" s="53">
        <v>0.75</v>
      </c>
      <c r="F3" s="56">
        <v>4.7500000000000001E-2</v>
      </c>
    </row>
    <row r="4" spans="3:21" ht="17.25" customHeight="1" x14ac:dyDescent="0.35">
      <c r="C4" s="55" t="s">
        <v>7</v>
      </c>
      <c r="D4" s="55" t="s">
        <v>5</v>
      </c>
      <c r="E4" s="53">
        <v>0.75</v>
      </c>
      <c r="F4" s="56">
        <v>4.7500000000000001E-2</v>
      </c>
    </row>
    <row r="5" spans="3:21" ht="17.25" customHeight="1" x14ac:dyDescent="0.35">
      <c r="G5" s="9"/>
    </row>
    <row r="6" spans="3:21" ht="17.25" customHeight="1" x14ac:dyDescent="0.35">
      <c r="C6" s="64"/>
      <c r="D6" s="64" t="s">
        <v>21</v>
      </c>
      <c r="E6" s="64" t="s">
        <v>22</v>
      </c>
      <c r="F6" s="66" t="s">
        <v>23</v>
      </c>
      <c r="G6" s="64" t="s">
        <v>24</v>
      </c>
      <c r="H6" s="64" t="s">
        <v>21</v>
      </c>
      <c r="I6" s="64" t="s">
        <v>22</v>
      </c>
    </row>
    <row r="7" spans="3:21" ht="17.25" customHeight="1" x14ac:dyDescent="0.35">
      <c r="C7" s="64" t="s">
        <v>25</v>
      </c>
      <c r="D7" s="67">
        <v>1.45</v>
      </c>
      <c r="E7" s="67">
        <v>1.25</v>
      </c>
      <c r="F7" s="68"/>
      <c r="G7" s="69">
        <v>1.45</v>
      </c>
      <c r="H7" s="67">
        <f>ROUNDDOWN(D7,2)</f>
        <v>1.45</v>
      </c>
      <c r="I7" s="67">
        <f>ROUNDDOWN(E7,2)</f>
        <v>1.25</v>
      </c>
      <c r="K7" s="89" t="s">
        <v>32</v>
      </c>
      <c r="L7" s="89"/>
      <c r="M7" s="89"/>
      <c r="N7" s="89"/>
      <c r="O7" s="89"/>
      <c r="P7" s="89"/>
      <c r="Q7" s="89"/>
    </row>
    <row r="8" spans="3:21" ht="17.25" customHeight="1" x14ac:dyDescent="0.35">
      <c r="C8" s="64" t="s">
        <v>26</v>
      </c>
      <c r="D8" s="70" t="str">
        <f>IFERROR('Portfolio checker'!E15/'Portfolio checker'!E14/D12,"-")</f>
        <v>-</v>
      </c>
      <c r="E8" s="70" t="str">
        <f>IFERROR('Portfolio checker'!F15/'Portfolio checker'!F14/E12,"-")</f>
        <v>-</v>
      </c>
      <c r="F8" s="68"/>
      <c r="G8" s="71" t="e">
        <f>ROUNDDOWN(SUMPRODUCT(D8:E8,'Portfolio checker'!E14:F14)/SUM('Portfolio checker'!E14:F14),2)</f>
        <v>#DIV/0!</v>
      </c>
      <c r="H8" s="70" t="e">
        <f>ROUNDDOWN(D8,2)</f>
        <v>#VALUE!</v>
      </c>
      <c r="I8" s="70" t="e">
        <f>ROUNDDOWN(E8,2)</f>
        <v>#VALUE!</v>
      </c>
      <c r="K8" s="90" t="e">
        <f>CONCATENATE("The average ICR is ",I8*100,"% vs a benchmark of ",I7*100,"% across the incorporated portfolio.")</f>
        <v>#VALUE!</v>
      </c>
      <c r="L8" s="91"/>
      <c r="M8" s="91"/>
      <c r="N8" s="91"/>
      <c r="O8" s="91"/>
      <c r="P8" s="91"/>
      <c r="Q8" s="92"/>
    </row>
    <row r="9" spans="3:21" ht="17.25" customHeight="1" x14ac:dyDescent="0.35">
      <c r="C9" s="64" t="s">
        <v>27</v>
      </c>
      <c r="D9" s="70" t="str">
        <f>IFERROR('Portfolio checker'!E14/'Portfolio checker'!E13,"-")</f>
        <v>-</v>
      </c>
      <c r="E9" s="70" t="str">
        <f>IFERROR('Portfolio checker'!F14/'Portfolio checker'!F13,"-")</f>
        <v>-</v>
      </c>
      <c r="F9" s="68"/>
      <c r="G9" s="71" t="e">
        <f>ROUNDUP(SUM('Portfolio checker'!E14:F14)/SUM('Portfolio checker'!E13:F13),2)</f>
        <v>#DIV/0!</v>
      </c>
      <c r="H9" s="70" t="e">
        <f>ROUNDUP(D9,2)</f>
        <v>#VALUE!</v>
      </c>
      <c r="I9" s="70" t="e">
        <f>ROUNDUP(E9,2)</f>
        <v>#VALUE!</v>
      </c>
      <c r="K9" s="90" t="e">
        <f>CONCATENATE("The average ICR is ",H8*100,"% vs a benchmark of ",H7*100,"% across the non-incorporated portfolio.")</f>
        <v>#VALUE!</v>
      </c>
      <c r="L9" s="91"/>
      <c r="M9" s="91"/>
      <c r="N9" s="91"/>
      <c r="O9" s="91"/>
      <c r="P9" s="91"/>
      <c r="Q9" s="92"/>
    </row>
    <row r="10" spans="3:21" ht="17.25" customHeight="1" x14ac:dyDescent="0.35">
      <c r="C10" s="64" t="s">
        <v>55</v>
      </c>
      <c r="E10" s="9"/>
      <c r="F10" s="9"/>
      <c r="G10" s="65" t="str">
        <f>IFERROR(IF(H10&amp;I10="YY","Y","N"),"N")</f>
        <v>N</v>
      </c>
      <c r="H10" s="65" t="e">
        <f>IF(H8&gt;=H7,"Y","N")</f>
        <v>#VALUE!</v>
      </c>
      <c r="I10" s="65" t="e">
        <f>IF(I8&gt;=I7,"Y","N")</f>
        <v>#VALUE!</v>
      </c>
    </row>
    <row r="11" spans="3:21" ht="17.25" customHeight="1" x14ac:dyDescent="0.35">
      <c r="E11" s="9"/>
      <c r="F11" s="9"/>
      <c r="G11" s="62"/>
      <c r="H11" s="10"/>
      <c r="I11" s="10"/>
    </row>
    <row r="12" spans="3:21" ht="17.25" customHeight="1" x14ac:dyDescent="0.35">
      <c r="C12" s="3" t="s">
        <v>50</v>
      </c>
      <c r="D12" s="52">
        <v>0.05</v>
      </c>
      <c r="E12" s="52">
        <v>0.05</v>
      </c>
      <c r="F12" s="52">
        <v>0.05</v>
      </c>
    </row>
    <row r="14" spans="3:21" ht="33.75" customHeight="1" x14ac:dyDescent="0.35">
      <c r="D14" s="3" t="s">
        <v>28</v>
      </c>
      <c r="E14" s="3" t="s">
        <v>29</v>
      </c>
      <c r="F14" s="3" t="s">
        <v>30</v>
      </c>
      <c r="G14" s="3" t="s">
        <v>31</v>
      </c>
      <c r="H14" s="10"/>
      <c r="I14" s="10"/>
      <c r="K14" s="89" t="s">
        <v>32</v>
      </c>
      <c r="L14" s="89"/>
      <c r="M14" s="89"/>
      <c r="N14" s="89"/>
      <c r="O14" s="89"/>
      <c r="P14" s="89"/>
      <c r="Q14" s="89"/>
    </row>
    <row r="15" spans="3:21" ht="17.25" customHeight="1" x14ac:dyDescent="0.35">
      <c r="C15" s="3" t="s">
        <v>33</v>
      </c>
      <c r="D15" s="54">
        <v>0.75</v>
      </c>
      <c r="E15" s="1">
        <v>0.01</v>
      </c>
      <c r="F15" s="1">
        <v>0.02</v>
      </c>
      <c r="G15" s="3" t="str">
        <f>IFERROR(IF(G9&gt;D15+E15,"Fail",IF(G9&gt;D15,"Refer",IF(G9&gt;D15-F15,"Marginal","Pass"))),"Error")</f>
        <v>Error</v>
      </c>
      <c r="H15" s="10"/>
      <c r="I15" s="10"/>
      <c r="K15" s="90" t="e">
        <f>CONCATENATE("The average LTV is ",G9*100,"% vs a maximum of ",D15*100,"%.")</f>
        <v>#DIV/0!</v>
      </c>
      <c r="L15" s="91"/>
      <c r="M15" s="91"/>
      <c r="N15" s="91"/>
      <c r="O15" s="91"/>
      <c r="P15" s="91"/>
      <c r="Q15" s="92"/>
    </row>
    <row r="16" spans="3:21" ht="17.25" customHeight="1" x14ac:dyDescent="0.35">
      <c r="C16" s="3" t="s">
        <v>25</v>
      </c>
      <c r="D16" s="8">
        <f>IF(D8="-",I7,H7)</f>
        <v>1.25</v>
      </c>
      <c r="E16" s="1">
        <v>0.02</v>
      </c>
      <c r="F16" s="1">
        <v>0.03</v>
      </c>
      <c r="G16" s="12" t="str">
        <f>IFERROR(IF(G10="Y","Pass",IF(G8&lt;=D16-E16,"Fail",IF(G8&lt;D16,"Refer",IF(G8&lt;=D16+F16,"Marginal","Pass")))),"Error")</f>
        <v>Error</v>
      </c>
      <c r="H16" s="10"/>
      <c r="I16" s="10"/>
      <c r="K16" s="90" t="e">
        <f>CONCATENATE("The average ICR is ",G8*100,"% vs a benchmark of ",D16*100,"% across the aggregate portfolio.")</f>
        <v>#DIV/0!</v>
      </c>
      <c r="L16" s="91"/>
      <c r="M16" s="91"/>
      <c r="N16" s="91"/>
      <c r="O16" s="91"/>
      <c r="P16" s="91"/>
      <c r="Q16" s="92"/>
    </row>
    <row r="17" spans="3:12" ht="17.25" customHeight="1" x14ac:dyDescent="0.35">
      <c r="E17" s="6"/>
      <c r="F17" s="6"/>
      <c r="G17" s="3" t="str">
        <f>IFERROR(IF(OR(G15="Error",G16="Error",D29=FALSE),K22,IF(OR(G15="Fail",G16="Fail"),K18,IF(OR(G15="Refer",G16="Refer"),K19,IF(OR(G15="Marginal",G16="Marginal"),K21,IF(AND(G15="Pass",G16="Pass"),K20,K22))))),K22)</f>
        <v>Greyi</v>
      </c>
      <c r="H17" s="10"/>
      <c r="I17" s="10"/>
    </row>
    <row r="18" spans="3:12" ht="17.25" customHeight="1" x14ac:dyDescent="0.35">
      <c r="K18" s="13" t="s">
        <v>34</v>
      </c>
      <c r="L18" s="14" t="s">
        <v>54</v>
      </c>
    </row>
    <row r="19" spans="3:12" ht="18.75" customHeight="1" x14ac:dyDescent="0.35">
      <c r="C19" s="10" t="s">
        <v>34</v>
      </c>
      <c r="K19" s="13" t="s">
        <v>36</v>
      </c>
      <c r="L19" s="14" t="s">
        <v>53</v>
      </c>
    </row>
    <row r="20" spans="3:12" ht="18.75" customHeight="1" x14ac:dyDescent="0.35">
      <c r="C20" s="10" t="s">
        <v>36</v>
      </c>
      <c r="K20" s="13" t="s">
        <v>38</v>
      </c>
      <c r="L20" s="14" t="s">
        <v>52</v>
      </c>
    </row>
    <row r="21" spans="3:12" ht="18.75" customHeight="1" x14ac:dyDescent="0.35">
      <c r="C21" s="10" t="s">
        <v>38</v>
      </c>
      <c r="K21" s="13" t="s">
        <v>40</v>
      </c>
      <c r="L21" s="14" t="str">
        <f>CONCATENATE("This aggregrate portfolio is acceptable within our criteria. However, please note the aggregate portfolio is close to our ",IF(G15="Marginal","LTV",""),IF(AND(G15="Marginal",G16="Marginal")," and ",""),IF(G16="Marginal","Interest Cover Ratio (ICR)","")," threshold.")</f>
        <v>This aggregrate portfolio is acceptable within our criteria. However, please note the aggregate portfolio is close to our  threshold.</v>
      </c>
    </row>
    <row r="22" spans="3:12" ht="18.75" customHeight="1" x14ac:dyDescent="0.35">
      <c r="C22" s="10" t="s">
        <v>40</v>
      </c>
      <c r="K22" s="13" t="s">
        <v>41</v>
      </c>
      <c r="L22" s="14" t="s">
        <v>42</v>
      </c>
    </row>
    <row r="23" spans="3:12" ht="18.75" customHeight="1" x14ac:dyDescent="0.35">
      <c r="C23" s="10" t="s">
        <v>41</v>
      </c>
    </row>
    <row r="25" spans="3:12" ht="17.25" customHeight="1" x14ac:dyDescent="0.35">
      <c r="C25" s="93" t="s">
        <v>43</v>
      </c>
      <c r="D25" s="94"/>
    </row>
    <row r="26" spans="3:12" ht="17.25" customHeight="1" x14ac:dyDescent="0.35">
      <c r="C26" s="13" t="s">
        <v>16</v>
      </c>
      <c r="D26" s="3" t="b">
        <f>ISTEXT('Portfolio checker (Cur)'!D12)</f>
        <v>1</v>
      </c>
    </row>
    <row r="27" spans="3:12" ht="17.25" customHeight="1" x14ac:dyDescent="0.35">
      <c r="C27" s="13" t="s">
        <v>15</v>
      </c>
      <c r="D27" s="3" t="b">
        <f>ISTEXT('Portfolio checker (Cur)'!D15)</f>
        <v>1</v>
      </c>
    </row>
    <row r="28" spans="3:12" ht="17.25" customHeight="1" x14ac:dyDescent="0.35">
      <c r="C28" s="13" t="s">
        <v>44</v>
      </c>
      <c r="D28" s="3" t="b">
        <f>OR(COUNT('Portfolio checker (Cur)'!E18:E20)=0,COUNT('Portfolio checker (Cur)'!E18:E20)=3)</f>
        <v>1</v>
      </c>
    </row>
    <row r="29" spans="3:12" ht="17.25" customHeight="1" x14ac:dyDescent="0.35">
      <c r="C29" s="13" t="s">
        <v>45</v>
      </c>
      <c r="D29" s="3" t="b">
        <f>D26=D27=D28=TRUE</f>
        <v>1</v>
      </c>
    </row>
  </sheetData>
  <sheetProtection selectLockedCells="1" selectUnlockedCells="1"/>
  <mergeCells count="7">
    <mergeCell ref="K14:Q14"/>
    <mergeCell ref="K15:Q15"/>
    <mergeCell ref="K16:Q16"/>
    <mergeCell ref="C25:D25"/>
    <mergeCell ref="K7:Q7"/>
    <mergeCell ref="K8:Q8"/>
    <mergeCell ref="K9:Q9"/>
  </mergeCell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08766-582C-4684-847B-9CBA834F750F}">
  <dimension ref="C1:S28"/>
  <sheetViews>
    <sheetView showGridLines="0" topLeftCell="A4" zoomScale="110" zoomScaleNormal="110" workbookViewId="0">
      <selection activeCell="G9" sqref="G9"/>
    </sheetView>
  </sheetViews>
  <sheetFormatPr defaultColWidth="9.1796875" defaultRowHeight="17.25" customHeight="1" x14ac:dyDescent="0.35"/>
  <cols>
    <col min="1" max="1" width="4.1796875" style="5" customWidth="1"/>
    <col min="2" max="2" width="3.54296875" style="5" customWidth="1"/>
    <col min="3" max="3" width="11" style="5" bestFit="1" customWidth="1"/>
    <col min="4" max="4" width="19.453125" style="5" bestFit="1" customWidth="1"/>
    <col min="5" max="5" width="19.81640625" style="5" bestFit="1" customWidth="1"/>
    <col min="6" max="6" width="13" style="5" bestFit="1" customWidth="1"/>
    <col min="7" max="7" width="9.54296875" style="5" bestFit="1" customWidth="1"/>
    <col min="8" max="8" width="3.1796875" style="7" customWidth="1"/>
    <col min="9" max="9" width="9.54296875" style="5" bestFit="1" customWidth="1"/>
    <col min="10" max="10" width="173.54296875" style="5" bestFit="1" customWidth="1"/>
    <col min="11" max="16384" width="9.1796875" style="5"/>
  </cols>
  <sheetData>
    <row r="1" spans="3:19" ht="17.25" customHeight="1" x14ac:dyDescent="0.35">
      <c r="E1" s="6"/>
      <c r="F1" s="6"/>
    </row>
    <row r="2" spans="3:19" ht="17.25" customHeight="1" x14ac:dyDescent="0.35">
      <c r="C2" s="3" t="s">
        <v>15</v>
      </c>
      <c r="D2" s="3" t="s">
        <v>16</v>
      </c>
      <c r="E2" s="3" t="s">
        <v>17</v>
      </c>
      <c r="F2" s="3" t="s">
        <v>18</v>
      </c>
      <c r="K2" s="7"/>
      <c r="L2" s="7"/>
      <c r="M2" s="7"/>
      <c r="N2" s="7"/>
      <c r="O2" s="7"/>
      <c r="P2" s="7"/>
      <c r="Q2" s="7"/>
      <c r="R2" s="7"/>
      <c r="S2" s="7"/>
    </row>
    <row r="3" spans="3:19" ht="17.25" customHeight="1" x14ac:dyDescent="0.35">
      <c r="C3" s="3" t="s">
        <v>19</v>
      </c>
      <c r="D3" s="3" t="s">
        <v>20</v>
      </c>
      <c r="E3" s="1">
        <v>0.75</v>
      </c>
      <c r="F3" s="2">
        <v>4.7500000000000001E-2</v>
      </c>
    </row>
    <row r="4" spans="3:19" ht="17.25" customHeight="1" x14ac:dyDescent="0.35">
      <c r="C4" s="3" t="s">
        <v>7</v>
      </c>
      <c r="D4" s="3" t="s">
        <v>5</v>
      </c>
      <c r="E4" s="1">
        <v>0.75</v>
      </c>
      <c r="F4" s="2">
        <v>4.7500000000000001E-2</v>
      </c>
    </row>
    <row r="6" spans="3:19" ht="17.25" customHeight="1" x14ac:dyDescent="0.35">
      <c r="C6" s="3"/>
      <c r="D6" s="3" t="s">
        <v>21</v>
      </c>
      <c r="E6" s="3" t="s">
        <v>22</v>
      </c>
      <c r="F6" s="3" t="s">
        <v>23</v>
      </c>
      <c r="G6" s="3" t="s">
        <v>24</v>
      </c>
    </row>
    <row r="7" spans="3:19" ht="17.25" customHeight="1" x14ac:dyDescent="0.35">
      <c r="C7" s="3" t="s">
        <v>25</v>
      </c>
      <c r="D7" s="1">
        <v>1.45</v>
      </c>
      <c r="E7" s="1">
        <v>1.25</v>
      </c>
      <c r="F7" s="1">
        <v>1.7</v>
      </c>
      <c r="G7" s="8">
        <f>D7</f>
        <v>1.45</v>
      </c>
    </row>
    <row r="8" spans="3:19" ht="17.25" customHeight="1" x14ac:dyDescent="0.35">
      <c r="C8" s="3" t="s">
        <v>26</v>
      </c>
      <c r="D8" s="1">
        <f>IFERROR('Portfolio checker (Cur)'!E20/'Portfolio checker (Cur)'!E19/D11,"-")</f>
        <v>1.4436090225563911</v>
      </c>
      <c r="E8" s="1"/>
      <c r="F8" s="1"/>
      <c r="G8" s="8">
        <f>ROUNDDOWN(D8,2)</f>
        <v>1.44</v>
      </c>
    </row>
    <row r="9" spans="3:19" ht="17.25" customHeight="1" x14ac:dyDescent="0.35">
      <c r="C9" s="3" t="s">
        <v>27</v>
      </c>
      <c r="D9" s="1">
        <f>IFERROR('Portfolio checker (Cur)'!E19/'Portfolio checker (Cur)'!E18,"-")</f>
        <v>0.46666666666666667</v>
      </c>
      <c r="E9" s="1"/>
      <c r="F9" s="1"/>
      <c r="G9" s="8">
        <f>ROUNDUP(D9,2)</f>
        <v>0.47000000000000003</v>
      </c>
    </row>
    <row r="10" spans="3:19" ht="17.25" customHeight="1" x14ac:dyDescent="0.35">
      <c r="E10" s="9"/>
      <c r="F10" s="9"/>
      <c r="G10" s="10"/>
    </row>
    <row r="11" spans="3:19" ht="17.25" customHeight="1" x14ac:dyDescent="0.35">
      <c r="C11" s="3" t="s">
        <v>18</v>
      </c>
      <c r="D11" s="11">
        <f>IF('Portfolio checker (Cur)'!D15=C3,F4,IF('Portfolio checker (Cur)'!D12=D3,F3,IF('Portfolio checker (Cur)'!D12=D4,F4,"Error")))</f>
        <v>4.7500000000000001E-2</v>
      </c>
    </row>
    <row r="13" spans="3:19" ht="33.75" customHeight="1" x14ac:dyDescent="0.35">
      <c r="D13" s="3" t="s">
        <v>28</v>
      </c>
      <c r="E13" s="3" t="s">
        <v>29</v>
      </c>
      <c r="F13" s="3" t="s">
        <v>30</v>
      </c>
      <c r="G13" s="3" t="s">
        <v>31</v>
      </c>
      <c r="I13" s="89" t="s">
        <v>32</v>
      </c>
      <c r="J13" s="89"/>
      <c r="K13" s="89"/>
      <c r="L13" s="89"/>
      <c r="M13" s="89"/>
      <c r="N13" s="89"/>
      <c r="O13" s="89"/>
    </row>
    <row r="14" spans="3:19" ht="17.25" customHeight="1" x14ac:dyDescent="0.35">
      <c r="C14" s="3" t="s">
        <v>33</v>
      </c>
      <c r="D14" s="8">
        <f>IF('Portfolio checker (Cur)'!D15=C3,E4,IF('Portfolio checker (Cur)'!D12=D3,E3,IF('Portfolio checker (Cur)'!D12=D4,E4,"Error")))</f>
        <v>0.75</v>
      </c>
      <c r="E14" s="1">
        <v>0.01</v>
      </c>
      <c r="F14" s="1">
        <v>0.02</v>
      </c>
      <c r="G14" s="3" t="str">
        <f>IFERROR(IF(G9&gt;D14+E14,"Fail",IF(G9&gt;D14,"Refer",IF(G9&gt;D14-F14,"Marginal","Pass"))),"Error")</f>
        <v>Pass</v>
      </c>
      <c r="I14" s="90" t="str">
        <f>CONCATENATE("The average LTV is ",G9*100,"% vs a maximum of ",D14*100,"% on a portfolio of this size.                                                  ")</f>
        <v xml:space="preserve">The average LTV is 47% vs a maximum of 75% on a portfolio of this size.                                                  </v>
      </c>
      <c r="J14" s="91"/>
      <c r="K14" s="91"/>
      <c r="L14" s="91"/>
      <c r="M14" s="91"/>
      <c r="N14" s="91"/>
      <c r="O14" s="92"/>
    </row>
    <row r="15" spans="3:19" ht="17.25" customHeight="1" x14ac:dyDescent="0.35">
      <c r="C15" s="3" t="s">
        <v>25</v>
      </c>
      <c r="D15" s="8">
        <f>G7</f>
        <v>1.45</v>
      </c>
      <c r="E15" s="1">
        <v>0.02</v>
      </c>
      <c r="F15" s="1">
        <v>0.03</v>
      </c>
      <c r="G15" s="12" t="str">
        <f>IFERROR(IF(G8&lt;=D15-E15,"Fail",IF(G8&lt;D15,"Refer",IF(G8&lt;=D15+F15,"Marginal","Pass"))),"Error")</f>
        <v>Refer</v>
      </c>
      <c r="I15" s="90" t="str">
        <f>CONCATENATE("The average ICR is ",G8*100,"% vs a minimum of ",G7*100,"% across the portfolio.                                                           ")</f>
        <v xml:space="preserve">The average ICR is 144% vs a minimum of 145% across the portfolio.                                                           </v>
      </c>
      <c r="J15" s="91"/>
      <c r="K15" s="91"/>
      <c r="L15" s="91"/>
      <c r="M15" s="91"/>
      <c r="N15" s="91"/>
      <c r="O15" s="92"/>
    </row>
    <row r="16" spans="3:19" ht="17.25" customHeight="1" x14ac:dyDescent="0.35">
      <c r="E16" s="6"/>
      <c r="F16" s="6"/>
      <c r="G16" s="3" t="str">
        <f>IFERROR(IF(OR(G14="Error",G15="Error",D28=FALSE),I21,IF(OR(G14="Fail",G15="Fail"),I17,IF(OR(G14="Refer",G15="Refer"),I18,IF(OR(G14="Marginal",G15="Marginal"),I20,IF(AND(G14="Pass",G15="Pass"),I19,I21))))),I21)</f>
        <v>Yellowi</v>
      </c>
    </row>
    <row r="17" spans="3:10" ht="17.25" customHeight="1" x14ac:dyDescent="0.35">
      <c r="I17" s="13" t="s">
        <v>34</v>
      </c>
      <c r="J17" s="14" t="s">
        <v>35</v>
      </c>
    </row>
    <row r="18" spans="3:10" ht="18.75" customHeight="1" x14ac:dyDescent="0.35">
      <c r="C18" s="10" t="s">
        <v>34</v>
      </c>
      <c r="I18" s="13" t="s">
        <v>36</v>
      </c>
      <c r="J18" s="14" t="s">
        <v>37</v>
      </c>
    </row>
    <row r="19" spans="3:10" ht="18.75" customHeight="1" x14ac:dyDescent="0.35">
      <c r="C19" s="10" t="s">
        <v>36</v>
      </c>
      <c r="I19" s="13" t="s">
        <v>38</v>
      </c>
      <c r="J19" s="14" t="s">
        <v>39</v>
      </c>
    </row>
    <row r="20" spans="3:10" ht="18.75" customHeight="1" x14ac:dyDescent="0.35">
      <c r="C20" s="10" t="s">
        <v>38</v>
      </c>
      <c r="I20" s="13" t="s">
        <v>40</v>
      </c>
      <c r="J20" s="14" t="str">
        <f>CONCATENATE("This portfolio is acceptable within our criteria. However, please note the portfolio is close to our ",IF(G14="Marginal","LTV",""),IF(AND(G14="Marginal",G15="Marginal")," and ",""),IF(G15="Marginal","Interest Cover Ratio (ICR)","")," threshold.")</f>
        <v>This portfolio is acceptable within our criteria. However, please note the portfolio is close to our  threshold.</v>
      </c>
    </row>
    <row r="21" spans="3:10" ht="18.75" customHeight="1" x14ac:dyDescent="0.35">
      <c r="C21" s="10" t="s">
        <v>40</v>
      </c>
      <c r="I21" s="13" t="s">
        <v>41</v>
      </c>
      <c r="J21" s="14" t="s">
        <v>42</v>
      </c>
    </row>
    <row r="22" spans="3:10" ht="18.75" customHeight="1" x14ac:dyDescent="0.35">
      <c r="C22" s="10" t="s">
        <v>41</v>
      </c>
    </row>
    <row r="24" spans="3:10" ht="17.25" customHeight="1" x14ac:dyDescent="0.35">
      <c r="C24" s="93" t="s">
        <v>43</v>
      </c>
      <c r="D24" s="94"/>
    </row>
    <row r="25" spans="3:10" ht="17.25" customHeight="1" x14ac:dyDescent="0.35">
      <c r="C25" s="13" t="s">
        <v>16</v>
      </c>
      <c r="D25" s="3" t="b">
        <f>ISTEXT('Portfolio checker (Cur)'!D12)</f>
        <v>1</v>
      </c>
    </row>
    <row r="26" spans="3:10" ht="17.25" customHeight="1" x14ac:dyDescent="0.35">
      <c r="C26" s="13" t="s">
        <v>15</v>
      </c>
      <c r="D26" s="3" t="b">
        <f>ISTEXT('Portfolio checker (Cur)'!D15)</f>
        <v>1</v>
      </c>
    </row>
    <row r="27" spans="3:10" ht="17.25" customHeight="1" x14ac:dyDescent="0.35">
      <c r="C27" s="13" t="s">
        <v>44</v>
      </c>
      <c r="D27" s="3" t="b">
        <f>OR(COUNT('Portfolio checker (Cur)'!E18:E20)=0,COUNT('Portfolio checker (Cur)'!E18:E20)=3)</f>
        <v>1</v>
      </c>
    </row>
    <row r="28" spans="3:10" ht="17.25" customHeight="1" x14ac:dyDescent="0.35">
      <c r="C28" s="13" t="s">
        <v>45</v>
      </c>
      <c r="D28" s="3" t="b">
        <f>D25=D26=D27=TRUE</f>
        <v>1</v>
      </c>
    </row>
  </sheetData>
  <sheetProtection selectLockedCells="1" selectUnlockedCells="1"/>
  <mergeCells count="4">
    <mergeCell ref="I13:O13"/>
    <mergeCell ref="I15:O15"/>
    <mergeCell ref="I14:O14"/>
    <mergeCell ref="C24:D24"/>
  </mergeCells>
  <pageMargins left="0.7" right="0.7" top="0.75" bottom="0.75" header="0.3" footer="0.3"/>
  <pageSetup paperSize="9" orientation="portrait" r:id="rId1"/>
  <headerFooter>
    <oddHeader>&amp;C&amp;G&amp;L&amp;"Calibri"&amp;10&amp;Kff671bNBS Confidential&amp;1#</oddHeader>
    <oddFooter>&amp;L&amp;1#&amp;"Calibri"&amp;10&amp;Kff671bNBS Confidential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ce73c13b-ac46-44d2-a482-5e0f0417c8ad">
      <Terms xmlns="http://schemas.microsoft.com/office/infopath/2007/PartnerControls"/>
    </lcf76f155ced4ddcb4097134ff3c332f>
    <BrokerorCustomer xmlns="ce73c13b-ac46-44d2-a482-5e0f0417c8a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7A9756F1943B4D87BE3AC621DA891A" ma:contentTypeVersion="17" ma:contentTypeDescription="Create a new document." ma:contentTypeScope="" ma:versionID="b131c3e0c125f4d84fcf09bc7f07ac20">
  <xsd:schema xmlns:xsd="http://www.w3.org/2001/XMLSchema" xmlns:xs="http://www.w3.org/2001/XMLSchema" xmlns:p="http://schemas.microsoft.com/office/2006/metadata/properties" xmlns:ns1="http://schemas.microsoft.com/sharepoint/v3" xmlns:ns2="da3a5efc-f1e4-4f0d-8206-b85a3a770e53" xmlns:ns3="ce73c13b-ac46-44d2-a482-5e0f0417c8ad" targetNamespace="http://schemas.microsoft.com/office/2006/metadata/properties" ma:root="true" ma:fieldsID="43932d013af054b801617d79af1e45b0" ns1:_="" ns2:_="" ns3:_="">
    <xsd:import namespace="http://schemas.microsoft.com/sharepoint/v3"/>
    <xsd:import namespace="da3a5efc-f1e4-4f0d-8206-b85a3a770e53"/>
    <xsd:import namespace="ce73c13b-ac46-44d2-a482-5e0f0417c8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1:_ip_UnifiedCompliancePolicyProperties" minOccurs="0"/>
                <xsd:element ref="ns1:_ip_UnifiedCompliancePolicyUIAction" minOccurs="0"/>
                <xsd:element ref="ns3:BrokerorCustome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3a5efc-f1e4-4f0d-8206-b85a3a770e5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e73c13b-ac46-44d2-a482-5e0f0417c8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38c72d2-c3b9-4465-9c90-6be555cd998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BrokerorCustomer" ma:index="23" nillable="true" ma:displayName="Broker or Customer " ma:format="Dropdown" ma:internalName="BrokerorCustomer">
      <xsd:simpleType>
        <xsd:union memberTypes="dms:Text">
          <xsd:simpleType>
            <xsd:restriction base="dms:Choice">
              <xsd:enumeration value="Customer"/>
              <xsd:enumeration value="Customer (Broker but not on website)"/>
              <xsd:enumeration value="Broker &amp; Customer"/>
            </xsd:restriction>
          </xsd:simpleType>
        </xsd:un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C1741D-5683-4317-A1EF-73CF08BFDCDC}">
  <ds:schemaRefs>
    <ds:schemaRef ds:uri="http://schemas.microsoft.com/office/2006/metadata/properties"/>
    <ds:schemaRef ds:uri="http://www.w3.org/XML/1998/namespace"/>
    <ds:schemaRef ds:uri="http://purl.org/dc/elements/1.1/"/>
    <ds:schemaRef ds:uri="http://purl.org/dc/terms/"/>
    <ds:schemaRef ds:uri="da3a5efc-f1e4-4f0d-8206-b85a3a770e53"/>
    <ds:schemaRef ds:uri="http://schemas.openxmlformats.org/package/2006/metadata/core-properties"/>
    <ds:schemaRef ds:uri="http://schemas.microsoft.com/office/infopath/2007/PartnerControls"/>
    <ds:schemaRef ds:uri="http://schemas.microsoft.com/office/2006/documentManagement/types"/>
    <ds:schemaRef ds:uri="ce73c13b-ac46-44d2-a482-5e0f0417c8ad"/>
    <ds:schemaRef ds:uri="http://schemas.microsoft.com/sharepoint/v3"/>
    <ds:schemaRef ds:uri="http://purl.org/dc/dcmitype/"/>
  </ds:schemaRefs>
</ds:datastoreItem>
</file>

<file path=customXml/itemProps2.xml><?xml version="1.0" encoding="utf-8"?>
<ds:datastoreItem xmlns:ds="http://schemas.openxmlformats.org/officeDocument/2006/customXml" ds:itemID="{0C2E5FA2-878F-42B6-AB98-C3FDBA66D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3a5efc-f1e4-4f0d-8206-b85a3a770e53"/>
    <ds:schemaRef ds:uri="ce73c13b-ac46-44d2-a482-5e0f0417c8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8C8735-F033-4C28-9C15-9929973709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Portfolio checker (Cur)</vt:lpstr>
      <vt:lpstr>Portfolio checker</vt:lpstr>
      <vt:lpstr>Calculation</vt:lpstr>
      <vt:lpstr>Checks (Cur)</vt:lpstr>
      <vt:lpstr>Greeni</vt:lpstr>
      <vt:lpstr>GreenTick</vt:lpstr>
      <vt:lpstr>Greyi</vt:lpstr>
      <vt:lpstr>RedCross</vt:lpstr>
      <vt:lpstr>Yellowi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Keir Fraser</dc:creator>
  <cp:keywords/>
  <dc:description/>
  <cp:lastModifiedBy>Elinor Read</cp:lastModifiedBy>
  <cp:revision/>
  <dcterms:created xsi:type="dcterms:W3CDTF">2019-06-28T14:56:27Z</dcterms:created>
  <dcterms:modified xsi:type="dcterms:W3CDTF">2026-05-28T08:57:06Z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0x0101001B7A9756F1943B4D87BE3AC621DA891A</vt:lpwstr>
  </property>
  <property fmtid="{D5CDD505-2E9C-101B-9397-08002B2CF9AE}" pid="3" name="MSIP_Label_27f97fb2-99fa-45c9-bc2e-31dbf5e7d957_Enabled">
    <vt:lpwstr>true</vt:lpwstr>
  </property>
  <property fmtid="{D5CDD505-2E9C-101B-9397-08002B2CF9AE}" pid="4" name="MSIP_Label_27f97fb2-99fa-45c9-bc2e-31dbf5e7d957_SetDate">
    <vt:lpwstr>2022-11-03T12:19:48Z</vt:lpwstr>
  </property>
  <property fmtid="{D5CDD505-2E9C-101B-9397-08002B2CF9AE}" pid="5" name="MSIP_Label_27f97fb2-99fa-45c9-bc2e-31dbf5e7d957_Method">
    <vt:lpwstr>Privileged</vt:lpwstr>
  </property>
  <property fmtid="{D5CDD505-2E9C-101B-9397-08002B2CF9AE}" pid="6" name="MSIP_Label_27f97fb2-99fa-45c9-bc2e-31dbf5e7d957_Name">
    <vt:lpwstr>NBS Confidential - Visible Label</vt:lpwstr>
  </property>
  <property fmtid="{D5CDD505-2E9C-101B-9397-08002B2CF9AE}" pid="7" name="MSIP_Label_27f97fb2-99fa-45c9-bc2e-31dbf5e7d957_SiteId">
    <vt:lpwstr>18ed93f5-e470-4996-b0ef-9554af985d50</vt:lpwstr>
  </property>
  <property fmtid="{D5CDD505-2E9C-101B-9397-08002B2CF9AE}" pid="8" name="MSIP_Label_27f97fb2-99fa-45c9-bc2e-31dbf5e7d957_ActionId">
    <vt:lpwstr>abf25d1c-7a02-4474-a6f8-ebb81133cab3</vt:lpwstr>
  </property>
  <property fmtid="{D5CDD505-2E9C-101B-9397-08002B2CF9AE}" pid="9" name="MSIP_Label_27f97fb2-99fa-45c9-bc2e-31dbf5e7d957_ContentBits">
    <vt:lpwstr>7</vt:lpwstr>
  </property>
  <property fmtid="{D5CDD505-2E9C-101B-9397-08002B2CF9AE}" pid="10" name="MediaServiceImageTags">
    <vt:lpwstr/>
  </property>
</Properties>
</file>